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2.xml" ContentType="application/vnd.openxmlformats-officedocument.drawing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5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comments1.xml" ContentType="application/vnd.openxmlformats-officedocument.spreadsheetml.comments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32760" yWindow="32760" windowWidth="19200" windowHeight="7050" tabRatio="773" firstSheet="2" activeTab="11"/>
  </bookViews>
  <sheets>
    <sheet name="Co cau 21,7" sheetId="7" state="hidden" r:id="rId1"/>
    <sheet name="Biểu các dự án mới" sheetId="28" state="hidden" r:id="rId2"/>
    <sheet name="B2-TWTN" sheetId="47" r:id="rId3"/>
    <sheet name="B5-TĐ" sheetId="57" r:id="rId4"/>
    <sheet name="B7.1QP" sheetId="48" r:id="rId5"/>
    <sheet name="B7.2AN" sheetId="55" r:id="rId6"/>
    <sheet name="B7.3-GD" sheetId="39" r:id="rId7"/>
    <sheet name="B7.5-VH" sheetId="41" r:id="rId8"/>
    <sheet name="B7.6-NN" sheetId="36" r:id="rId9"/>
    <sheet name="B7.7-GTVT" sheetId="35" r:id="rId10"/>
    <sheet name="B7.9-QLNN" sheetId="49" r:id="rId11"/>
    <sheet name="B8_dat" sheetId="37" r:id="rId12"/>
  </sheets>
  <externalReferences>
    <externalReference r:id="rId13"/>
  </externalReferences>
  <definedNames>
    <definedName name="\0051" localSheetId="1">#REF!</definedName>
    <definedName name="\0061" localSheetId="1">#REF!</definedName>
    <definedName name="\0061a" localSheetId="1">#REF!</definedName>
    <definedName name="\0062a" localSheetId="1">#REF!</definedName>
    <definedName name="\0062b" localSheetId="1">#REF!</definedName>
    <definedName name="\0062c" localSheetId="1">#REF!</definedName>
    <definedName name="\0063" localSheetId="1">#REF!</definedName>
    <definedName name="\0063a" localSheetId="1">#REF!</definedName>
    <definedName name="\0064" localSheetId="1">#REF!</definedName>
    <definedName name="\0081" localSheetId="1">#REF!</definedName>
    <definedName name="\0082" localSheetId="1">#REF!</definedName>
    <definedName name="\010" localSheetId="1">#REF!</definedName>
    <definedName name="\4001a" localSheetId="1">#REF!</definedName>
    <definedName name="\4001b" localSheetId="1">#REF!</definedName>
    <definedName name="\4002a" localSheetId="1">#REF!</definedName>
    <definedName name="\4002b" localSheetId="1">#REF!</definedName>
    <definedName name="\4003a" localSheetId="1">#REF!</definedName>
    <definedName name="\4003b" localSheetId="1">#REF!</definedName>
    <definedName name="\4004" localSheetId="1">#REF!</definedName>
    <definedName name="\4005" localSheetId="1">#REF!</definedName>
    <definedName name="\4006" localSheetId="1">#REF!</definedName>
    <definedName name="\4007" localSheetId="1">#REF!</definedName>
    <definedName name="\4013" localSheetId="1">#REF!</definedName>
    <definedName name="\4041" localSheetId="1">#REF!</definedName>
    <definedName name="\4042" localSheetId="1">#REF!</definedName>
    <definedName name="\4043" localSheetId="1">#REF!</definedName>
    <definedName name="\4044" localSheetId="1">#REF!</definedName>
    <definedName name="\4051" localSheetId="1">#REF!</definedName>
    <definedName name="\4052" localSheetId="1">#REF!</definedName>
    <definedName name="\4053" localSheetId="1">#REF!</definedName>
    <definedName name="\4054" localSheetId="1">#REF!</definedName>
    <definedName name="\4055" localSheetId="1">#REF!</definedName>
    <definedName name="\4056" localSheetId="1">#REF!</definedName>
    <definedName name="\4057" localSheetId="1">#REF!</definedName>
    <definedName name="\4061" localSheetId="1">#REF!</definedName>
    <definedName name="\4062" localSheetId="1">#REF!</definedName>
    <definedName name="\4063" localSheetId="1">#REF!</definedName>
    <definedName name="\4064" localSheetId="1">#REF!</definedName>
    <definedName name="\4065" localSheetId="1">#REF!</definedName>
    <definedName name="\4066" localSheetId="1">#REF!</definedName>
    <definedName name="\4071" localSheetId="1">#REF!</definedName>
    <definedName name="\4072" localSheetId="1">#REF!</definedName>
    <definedName name="\4073" localSheetId="1">#REF!</definedName>
    <definedName name="\4074" localSheetId="1">#REF!</definedName>
    <definedName name="\4075" localSheetId="1">#REF!</definedName>
    <definedName name="\4076" localSheetId="1">#REF!</definedName>
    <definedName name="\5001" localSheetId="1">#REF!</definedName>
    <definedName name="\50010a" localSheetId="1">#REF!</definedName>
    <definedName name="\50010b" localSheetId="1">#REF!</definedName>
    <definedName name="\50011a" localSheetId="1">#REF!</definedName>
    <definedName name="\50011b" localSheetId="1">#REF!</definedName>
    <definedName name="\50011c" localSheetId="1">#REF!</definedName>
    <definedName name="\5002" localSheetId="1">#REF!</definedName>
    <definedName name="\5003a" localSheetId="1">#REF!</definedName>
    <definedName name="\5003b" localSheetId="1">#REF!</definedName>
    <definedName name="\5004a" localSheetId="1">#REF!</definedName>
    <definedName name="\5004b" localSheetId="1">#REF!</definedName>
    <definedName name="\5004c" localSheetId="1">#REF!</definedName>
    <definedName name="\5004d" localSheetId="1">#REF!</definedName>
    <definedName name="\5004e" localSheetId="1">#REF!</definedName>
    <definedName name="\5004f" localSheetId="1">#REF!</definedName>
    <definedName name="\5004g" localSheetId="1">#REF!</definedName>
    <definedName name="\5005a" localSheetId="1">#REF!</definedName>
    <definedName name="\5005b" localSheetId="1">#REF!</definedName>
    <definedName name="\5005c" localSheetId="1">#REF!</definedName>
    <definedName name="\5006" localSheetId="1">#REF!</definedName>
    <definedName name="\5007" localSheetId="1">#REF!</definedName>
    <definedName name="\5008a" localSheetId="1">#REF!</definedName>
    <definedName name="\5008b" localSheetId="1">#REF!</definedName>
    <definedName name="\5009" localSheetId="1">#REF!</definedName>
    <definedName name="\5021" localSheetId="1">#REF!</definedName>
    <definedName name="\5022" localSheetId="1">#REF!</definedName>
    <definedName name="\5023" localSheetId="1">#REF!</definedName>
    <definedName name="\5041" localSheetId="1">#REF!</definedName>
    <definedName name="\5045" localSheetId="1">#REF!</definedName>
    <definedName name="\505" localSheetId="1">#REF!</definedName>
    <definedName name="\506" localSheetId="1">#REF!</definedName>
    <definedName name="\5081" localSheetId="1">#REF!</definedName>
    <definedName name="\5082" localSheetId="1">#REF!</definedName>
    <definedName name="\6001a" localSheetId="1">#REF!</definedName>
    <definedName name="\6001b" localSheetId="1">#REF!</definedName>
    <definedName name="\6001c" localSheetId="1">#REF!</definedName>
    <definedName name="\6002" localSheetId="1">#REF!</definedName>
    <definedName name="\6003" localSheetId="1">#REF!</definedName>
    <definedName name="\6004" localSheetId="1">#REF!</definedName>
    <definedName name="\6012" localSheetId="1">#REF!</definedName>
    <definedName name="\6021" localSheetId="1">#REF!</definedName>
    <definedName name="\6051" localSheetId="1">#REF!</definedName>
    <definedName name="\6052" localSheetId="1">#REF!</definedName>
    <definedName name="\6053" localSheetId="1">#REF!</definedName>
    <definedName name="\6055" localSheetId="1">#REF!</definedName>
    <definedName name="\6061" localSheetId="1">#REF!</definedName>
    <definedName name="\6101" localSheetId="1">#REF!</definedName>
    <definedName name="\6102" localSheetId="1">#REF!</definedName>
    <definedName name="\6121" localSheetId="1">#REF!</definedName>
    <definedName name="\6122" localSheetId="1">#REF!</definedName>
    <definedName name="\6123" localSheetId="1">#REF!</definedName>
    <definedName name="\6125" localSheetId="1">#REF!</definedName>
    <definedName name="\T" localSheetId="1">#REF!</definedName>
    <definedName name="___a1" hidden="1">{"'Sheet1'!$L$16"}</definedName>
    <definedName name="__a1" hidden="1">{"'Sheet1'!$L$16"}</definedName>
    <definedName name="__boi1" localSheetId="1">#REF!</definedName>
    <definedName name="__boi2" localSheetId="1">#REF!</definedName>
    <definedName name="__boi3" localSheetId="1">#REF!</definedName>
    <definedName name="__boi4" localSheetId="1">#REF!</definedName>
    <definedName name="__btm10" localSheetId="1">#REF!</definedName>
    <definedName name="__btm100" localSheetId="1">#REF!</definedName>
    <definedName name="__BTM250" localSheetId="1">#REF!</definedName>
    <definedName name="__btM300" localSheetId="1">#REF!</definedName>
    <definedName name="__cao1" localSheetId="1">#REF!</definedName>
    <definedName name="__cao2" localSheetId="1">#REF!</definedName>
    <definedName name="__cao3" localSheetId="1">#REF!</definedName>
    <definedName name="__cao4" localSheetId="1">#REF!</definedName>
    <definedName name="__cao5" localSheetId="1">#REF!</definedName>
    <definedName name="__cao6" localSheetId="1">#REF!</definedName>
    <definedName name="__CON1" localSheetId="1">#REF!</definedName>
    <definedName name="__CON2" localSheetId="1">#REF!</definedName>
    <definedName name="__dai1" localSheetId="1">#REF!</definedName>
    <definedName name="__dai2" localSheetId="1">#REF!</definedName>
    <definedName name="__dai3" localSheetId="1">#REF!</definedName>
    <definedName name="__dai4" localSheetId="1">#REF!</definedName>
    <definedName name="__dai5" localSheetId="1">#REF!</definedName>
    <definedName name="__dai6" localSheetId="1">#REF!</definedName>
    <definedName name="__dan1" localSheetId="1">#REF!</definedName>
    <definedName name="__dan2" localSheetId="1">#REF!</definedName>
    <definedName name="__dao1" localSheetId="1">#REF!</definedName>
    <definedName name="__dbu1" localSheetId="1">#REF!</definedName>
    <definedName name="__dbu2" localSheetId="1">#REF!</definedName>
    <definedName name="__ddn400" localSheetId="1">#REF!</definedName>
    <definedName name="__ddn600" localSheetId="1">#REF!</definedName>
    <definedName name="__gon4" localSheetId="1">#REF!</definedName>
    <definedName name="__h1" hidden="1">{"'Sheet1'!$L$16"}</definedName>
    <definedName name="__h3" hidden="1">{"'Sheet1'!$L$16"}</definedName>
    <definedName name="__hom2" localSheetId="1">#REF!</definedName>
    <definedName name="__KM188" localSheetId="1">#REF!</definedName>
    <definedName name="__km189" localSheetId="1">#REF!</definedName>
    <definedName name="__km190" localSheetId="1">#REF!</definedName>
    <definedName name="__km191" localSheetId="1">#REF!</definedName>
    <definedName name="__km192" localSheetId="1">#REF!</definedName>
    <definedName name="__km193" localSheetId="1">#REF!</definedName>
    <definedName name="__km194" localSheetId="1">#REF!</definedName>
    <definedName name="__km195" localSheetId="1">#REF!</definedName>
    <definedName name="__km196" localSheetId="1">#REF!</definedName>
    <definedName name="__km197" localSheetId="1">#REF!</definedName>
    <definedName name="__km198" localSheetId="1">#REF!</definedName>
    <definedName name="__lap1" localSheetId="1">#REF!</definedName>
    <definedName name="__lap2" localSheetId="1">#REF!</definedName>
    <definedName name="__MAC12" localSheetId="1">#REF!</definedName>
    <definedName name="__MAC46" localSheetId="1">#REF!</definedName>
    <definedName name="__NCL100" localSheetId="1">#REF!</definedName>
    <definedName name="__NCL200" localSheetId="1">#REF!</definedName>
    <definedName name="__NCL250" localSheetId="1">#REF!</definedName>
    <definedName name="__NET2" localSheetId="1">#REF!</definedName>
    <definedName name="__nin190" localSheetId="1">#REF!</definedName>
    <definedName name="__NSO2" hidden="1">{"'Sheet1'!$L$16"}</definedName>
    <definedName name="__PA3" hidden="1">{"'Sheet1'!$L$16"}</definedName>
    <definedName name="__phi10" localSheetId="1">#REF!</definedName>
    <definedName name="__phi12" localSheetId="1">#REF!</definedName>
    <definedName name="__phi14" localSheetId="1">#REF!</definedName>
    <definedName name="__phi16" localSheetId="1">#REF!</definedName>
    <definedName name="__phi18" localSheetId="1">#REF!</definedName>
    <definedName name="__phi20" localSheetId="1">#REF!</definedName>
    <definedName name="__phi22" localSheetId="1">#REF!</definedName>
    <definedName name="__phi25" localSheetId="1">#REF!</definedName>
    <definedName name="__phi28" localSheetId="1">#REF!</definedName>
    <definedName name="__phi6" localSheetId="1">#REF!</definedName>
    <definedName name="__phi8" localSheetId="1">#REF!</definedName>
    <definedName name="__PL1242" localSheetId="1">#REF!</definedName>
    <definedName name="__sat10" localSheetId="1">#REF!</definedName>
    <definedName name="__sat14" localSheetId="1">#REF!</definedName>
    <definedName name="__sat16" localSheetId="1">#REF!</definedName>
    <definedName name="__sat20" localSheetId="1">#REF!</definedName>
    <definedName name="__sat8" localSheetId="1">#REF!</definedName>
    <definedName name="__sc1" localSheetId="1">#REF!</definedName>
    <definedName name="__SC2" localSheetId="1">#REF!</definedName>
    <definedName name="__sc3" localSheetId="1">#REF!</definedName>
    <definedName name="__slg1" localSheetId="1">#REF!</definedName>
    <definedName name="__slg2" localSheetId="1">#REF!</definedName>
    <definedName name="__slg3" localSheetId="1">#REF!</definedName>
    <definedName name="__slg4" localSheetId="1">#REF!</definedName>
    <definedName name="__slg5" localSheetId="1">#REF!</definedName>
    <definedName name="__slg6" localSheetId="1">#REF!</definedName>
    <definedName name="__SN3" localSheetId="1">#REF!</definedName>
    <definedName name="__sua20" localSheetId="1">#REF!</definedName>
    <definedName name="__sua30" localSheetId="1">#REF!</definedName>
    <definedName name="__TB1" localSheetId="1">#REF!</definedName>
    <definedName name="__TH1" localSheetId="1">#REF!</definedName>
    <definedName name="__TH2" localSheetId="1">#REF!</definedName>
    <definedName name="__TH3" localSheetId="1">#REF!</definedName>
    <definedName name="__TL1" localSheetId="1">#REF!</definedName>
    <definedName name="__TL2" localSheetId="1">#REF!</definedName>
    <definedName name="__TL3" localSheetId="1">#REF!</definedName>
    <definedName name="__TLA120" localSheetId="1">#REF!</definedName>
    <definedName name="__TLA35" localSheetId="1">#REF!</definedName>
    <definedName name="__TLA50" localSheetId="1">#REF!</definedName>
    <definedName name="__TLA70" localSheetId="1">#REF!</definedName>
    <definedName name="__TLA95" localSheetId="1">#REF!</definedName>
    <definedName name="__vc1" localSheetId="1">#REF!</definedName>
    <definedName name="__vc2" localSheetId="1">#REF!</definedName>
    <definedName name="__vc3" localSheetId="1">#REF!</definedName>
    <definedName name="__VL100" localSheetId="1">#REF!</definedName>
    <definedName name="__vl2" hidden="1">{"'Sheet1'!$L$16"}</definedName>
    <definedName name="__VL250" localSheetId="1">#REF!</definedName>
    <definedName name="_01_01_99" localSheetId="1">#REF!</definedName>
    <definedName name="_01_02_99" localSheetId="1">#REF!</definedName>
    <definedName name="_01_03_99" localSheetId="1">#REF!</definedName>
    <definedName name="_01_04_99" localSheetId="1">#REF!</definedName>
    <definedName name="_01_05_99" localSheetId="1">#REF!</definedName>
    <definedName name="_01_06_99" localSheetId="1">#REF!</definedName>
    <definedName name="_01_07_99" localSheetId="1">#REF!</definedName>
    <definedName name="_01_08_1999" localSheetId="1">#REF!</definedName>
    <definedName name="_10SOÁ_LÖÔÏNG" localSheetId="1">#REF!</definedName>
    <definedName name="_12TEÂN_HAØNG" localSheetId="1">#REF!</definedName>
    <definedName name="_14TEÂN_KHAÙCH_HAØ" localSheetId="1">#REF!</definedName>
    <definedName name="_16THAØNH_TIEÀN" localSheetId="1">#REF!</definedName>
    <definedName name="_18TRÒ_GIAÙ" localSheetId="1">#REF!</definedName>
    <definedName name="_1BA2500" localSheetId="1">#REF!</definedName>
    <definedName name="_1BA3250" localSheetId="1">#REF!</definedName>
    <definedName name="_1BA400P" localSheetId="1">#REF!</definedName>
    <definedName name="_1CAP001" localSheetId="1">#REF!</definedName>
    <definedName name="_1DAU002" localSheetId="1">#REF!</definedName>
    <definedName name="_1DDAY03" localSheetId="1">#REF!</definedName>
    <definedName name="_1DDTT01" localSheetId="1">#REF!</definedName>
    <definedName name="_1FCO101" localSheetId="1">#REF!</definedName>
    <definedName name="_1GIA101" localSheetId="1">#REF!</definedName>
    <definedName name="_1LA1001" localSheetId="1">#REF!</definedName>
    <definedName name="_1MCCBO2" localSheetId="1">#REF!</definedName>
    <definedName name="_1PKCAP1" localSheetId="1">#REF!</definedName>
    <definedName name="_1PKTT01" localSheetId="1">#REF!</definedName>
    <definedName name="_1TCD101" localSheetId="1">#REF!</definedName>
    <definedName name="_1TCD201" localSheetId="1">#REF!</definedName>
    <definedName name="_1TD2001" localSheetId="1">#REF!</definedName>
    <definedName name="_1TIHT01" localSheetId="1">#REF!</definedName>
    <definedName name="_1TRU121" localSheetId="1">#REF!</definedName>
    <definedName name="_20TRÒ_GIAÙ__VAT" localSheetId="1">#REF!</definedName>
    <definedName name="_2BLA100" localSheetId="1">#REF!</definedName>
    <definedName name="_2DAL201" localSheetId="1">#REF!</definedName>
    <definedName name="_3BLXMD" localSheetId="1">#REF!</definedName>
    <definedName name="_3MAÕ_HAØNG" localSheetId="1">#REF!</definedName>
    <definedName name="_3TU0609" localSheetId="1">#REF!</definedName>
    <definedName name="_4CNT240" localSheetId="1">#REF!</definedName>
    <definedName name="_4CTL240" localSheetId="1">#REF!</definedName>
    <definedName name="_4FCO100" localSheetId="1">#REF!</definedName>
    <definedName name="_4HDCTT4" localSheetId="1">#REF!</definedName>
    <definedName name="_4HNCTT4" localSheetId="1">#REF!</definedName>
    <definedName name="_4LBCO01" localSheetId="1">#REF!</definedName>
    <definedName name="_5MAÕ_SOÁ_THUEÁ" localSheetId="1">#REF!</definedName>
    <definedName name="_7ÑÔN_GIAÙ" localSheetId="1">#REF!</definedName>
    <definedName name="_9_5" localSheetId="1">#REF!</definedName>
    <definedName name="_9SOÁ_CTÖØ" localSheetId="1">#REF!</definedName>
    <definedName name="_a1" hidden="1">{"'Sheet1'!$L$16"}</definedName>
    <definedName name="_atn1" localSheetId="1">#REF!</definedName>
    <definedName name="_atn10" localSheetId="1">#REF!</definedName>
    <definedName name="_atn2" localSheetId="1">#REF!</definedName>
    <definedName name="_atn3" localSheetId="1">#REF!</definedName>
    <definedName name="_atn4" localSheetId="1">#REF!</definedName>
    <definedName name="_atn5" localSheetId="1">#REF!</definedName>
    <definedName name="_atn6" localSheetId="1">#REF!</definedName>
    <definedName name="_atn7" localSheetId="1">#REF!</definedName>
    <definedName name="_atn8" localSheetId="1">#REF!</definedName>
    <definedName name="_atn9" localSheetId="1">#REF!</definedName>
    <definedName name="_b100000" localSheetId="1">#REF!</definedName>
    <definedName name="_B72172" localSheetId="1">#REF!</definedName>
    <definedName name="_B86000" localSheetId="1">#REF!</definedName>
    <definedName name="_Bal02" localSheetId="1">#REF!</definedName>
    <definedName name="_ben10" localSheetId="1">#REF!</definedName>
    <definedName name="_ben12" localSheetId="1">#REF!</definedName>
    <definedName name="_boi1" localSheetId="1">#REF!</definedName>
    <definedName name="_boi2" localSheetId="1">#REF!</definedName>
    <definedName name="_boi3" localSheetId="1">#REF!</definedName>
    <definedName name="_boi4" localSheetId="1">#REF!</definedName>
    <definedName name="_btc20" localSheetId="1">#REF!</definedName>
    <definedName name="_btc30" localSheetId="1">#REF!</definedName>
    <definedName name="_btc35" localSheetId="1">#REF!</definedName>
    <definedName name="_btm10" localSheetId="1">#REF!</definedName>
    <definedName name="_btm100" localSheetId="1">#REF!</definedName>
    <definedName name="_BTM150" localSheetId="1">#REF!</definedName>
    <definedName name="_BTM200" localSheetId="1">#REF!</definedName>
    <definedName name="_BTM250" localSheetId="1">#REF!</definedName>
    <definedName name="_btM300" localSheetId="1">#REF!</definedName>
    <definedName name="_BTM50" localSheetId="1">#REF!</definedName>
    <definedName name="_Builtin0" localSheetId="5" hidden="1">#REF!</definedName>
    <definedName name="_Builtin0" localSheetId="7" hidden="1">#REF!</definedName>
    <definedName name="_Builtin0" localSheetId="9" hidden="1">#REF!</definedName>
    <definedName name="_Builtin0" localSheetId="11" hidden="1">#REF!</definedName>
    <definedName name="_Builtin0" localSheetId="1" hidden="1">#REF!</definedName>
    <definedName name="_Builtin0" hidden="1">#REF!</definedName>
    <definedName name="_C_Lphi_4ab" localSheetId="1">#REF!</definedName>
    <definedName name="_cao1" localSheetId="1">#REF!</definedName>
    <definedName name="_cao2" localSheetId="1">#REF!</definedName>
    <definedName name="_cao3" localSheetId="1">#REF!</definedName>
    <definedName name="_cao4" localSheetId="1">#REF!</definedName>
    <definedName name="_cao5" localSheetId="1">#REF!</definedName>
    <definedName name="_cao6" localSheetId="1">#REF!</definedName>
    <definedName name="_cau10" localSheetId="1">#REF!</definedName>
    <definedName name="_cau16" localSheetId="1">#REF!</definedName>
    <definedName name="_Cau2" localSheetId="1">#REF!</definedName>
    <definedName name="_cau25" localSheetId="1">#REF!</definedName>
    <definedName name="_cau40" localSheetId="1">#REF!</definedName>
    <definedName name="_cau50" localSheetId="1">#REF!</definedName>
    <definedName name="_cau60" localSheetId="1">#REF!</definedName>
    <definedName name="_cau63" localSheetId="1">#REF!</definedName>
    <definedName name="_cau7" localSheetId="1">#REF!</definedName>
    <definedName name="_chk1" localSheetId="1">#REF!</definedName>
    <definedName name="_ckn12" localSheetId="1">#REF!</definedName>
    <definedName name="_CON1" localSheetId="1">#REF!</definedName>
    <definedName name="_CON2" localSheetId="1">#REF!</definedName>
    <definedName name="_cpd1" localSheetId="1">#REF!</definedName>
    <definedName name="_cpd2" localSheetId="1">#REF!</definedName>
    <definedName name="_CPhi_Bhiem" localSheetId="1">#REF!</definedName>
    <definedName name="_CPhi_BQLDA" localSheetId="1">#REF!</definedName>
    <definedName name="_CPhi_DBaoGT" localSheetId="1">#REF!</definedName>
    <definedName name="_CPhi_Kdinh" localSheetId="1">#REF!</definedName>
    <definedName name="_CPhi_Nthu_KThanh" localSheetId="1">#REF!</definedName>
    <definedName name="_CPhi_QToan" localSheetId="1">#REF!</definedName>
    <definedName name="_CPhiTKe_13" localSheetId="1">#REF!</definedName>
    <definedName name="_cs805" localSheetId="1">#REF!</definedName>
    <definedName name="_CT2" hidden="1">{"'Sheet1'!$L$16"}</definedName>
    <definedName name="_CT4" hidden="1">{"'Sheet1'!$L$16"}</definedName>
    <definedName name="_CVC1" localSheetId="1">#REF!</definedName>
    <definedName name="_d2" localSheetId="1">#REF!</definedName>
    <definedName name="_dai1" localSheetId="1">#REF!</definedName>
    <definedName name="_dai2" localSheetId="1">#REF!</definedName>
    <definedName name="_dai3" localSheetId="1">#REF!</definedName>
    <definedName name="_dai4" localSheetId="1">#REF!</definedName>
    <definedName name="_dai5" localSheetId="1">#REF!</definedName>
    <definedName name="_dai6" localSheetId="1">#REF!</definedName>
    <definedName name="_dan1" localSheetId="1">#REF!</definedName>
    <definedName name="_dan2" localSheetId="1">#REF!</definedName>
    <definedName name="_dao1" localSheetId="1">#REF!</definedName>
    <definedName name="_DAT1" localSheetId="1">#REF!</definedName>
    <definedName name="_DAT10" localSheetId="1">#REF!</definedName>
    <definedName name="_DAT11" localSheetId="1">#REF!</definedName>
    <definedName name="_DAT12" localSheetId="1">#REF!</definedName>
    <definedName name="_DAT13" localSheetId="1">#REF!</definedName>
    <definedName name="_DAT14" localSheetId="1">#REF!</definedName>
    <definedName name="_DAT15" localSheetId="1">#REF!</definedName>
    <definedName name="_DAT16" localSheetId="1">#REF!</definedName>
    <definedName name="_DAT2" localSheetId="1">#REF!</definedName>
    <definedName name="_DAT3" localSheetId="1">#REF!</definedName>
    <definedName name="_DAT4" localSheetId="1">#REF!</definedName>
    <definedName name="_DAT5" localSheetId="1">#REF!</definedName>
    <definedName name="_DAT6" localSheetId="1">#REF!</definedName>
    <definedName name="_DAT7" localSheetId="1">#REF!</definedName>
    <definedName name="_DAT8" localSheetId="1">#REF!</definedName>
    <definedName name="_DAT9" localSheetId="1">#REF!</definedName>
    <definedName name="_dbu1" localSheetId="1">#REF!</definedName>
    <definedName name="_dbu2" localSheetId="1">#REF!</definedName>
    <definedName name="_ddn400" localSheetId="1">#REF!</definedName>
    <definedName name="_ddn600" localSheetId="1">#REF!</definedName>
    <definedName name="_deo1" localSheetId="1">#REF!</definedName>
    <definedName name="_deo10" localSheetId="1">#REF!</definedName>
    <definedName name="_deo2" localSheetId="1">#REF!</definedName>
    <definedName name="_deo3" localSheetId="1">#REF!</definedName>
    <definedName name="_deo4" localSheetId="1">#REF!</definedName>
    <definedName name="_deo5" localSheetId="1">#REF!</definedName>
    <definedName name="_deo6" localSheetId="1">#REF!</definedName>
    <definedName name="_deo7" localSheetId="1">#REF!</definedName>
    <definedName name="_deo8" localSheetId="1">#REF!</definedName>
    <definedName name="_deo9" localSheetId="1">#REF!</definedName>
    <definedName name="_E99999" localSheetId="1">#REF!</definedName>
    <definedName name="_f5" hidden="1">{"'Sheet1'!$L$16"}</definedName>
    <definedName name="_FIL2" localSheetId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11" hidden="1">#REF!</definedName>
    <definedName name="_Fill" localSheetId="1" hidden="1">#REF!</definedName>
    <definedName name="_Fill" hidden="1">#REF!</definedName>
    <definedName name="_xlnm._FilterDatabase" localSheetId="4" hidden="1">B7.1QP!$A$5:$O$12</definedName>
    <definedName name="_xlnm._FilterDatabase" localSheetId="5" hidden="1">B7.2AN!$A$5:$O$12</definedName>
    <definedName name="_xlnm._FilterDatabase" localSheetId="7" hidden="1">'[1]TL than'!#REF!</definedName>
    <definedName name="_xlnm._FilterDatabase" localSheetId="9" hidden="1">'[1]TL than'!#REF!</definedName>
    <definedName name="_xlnm._FilterDatabase" localSheetId="11" hidden="1">'[1]TL than'!#REF!</definedName>
    <definedName name="_xlnm._FilterDatabase" hidden="1">'[1]TL than'!#REF!</definedName>
    <definedName name="_g1" localSheetId="1">#REF!</definedName>
    <definedName name="_g2" localSheetId="1">#REF!</definedName>
    <definedName name="_GFE28" localSheetId="1">#REF!</definedName>
    <definedName name="_Goi8" hidden="1">{"'Sheet1'!$L$16"}</definedName>
    <definedName name="_gon4" localSheetId="1">#REF!</definedName>
    <definedName name="_gvl1" localSheetId="1">#REF!</definedName>
    <definedName name="_h1" hidden="1">{"'Sheet1'!$L$16"}</definedName>
    <definedName name="_h10" hidden="1">{#N/A,#N/A,FALSE,"Chi tiÆt"}</definedName>
    <definedName name="_h2" hidden="1">{"'Sheet1'!$L$16"}</definedName>
    <definedName name="_H3" localSheetId="1">#REF!</definedName>
    <definedName name="_h5" hidden="1">{"'Sheet1'!$L$16"}</definedName>
    <definedName name="_h6" hidden="1">{"'Sheet1'!$L$16"}</definedName>
    <definedName name="_h7" hidden="1">{"'Sheet1'!$L$16"}</definedName>
    <definedName name="_h8" hidden="1">{"'Sheet1'!$L$16"}</definedName>
    <definedName name="_h9" hidden="1">{"'Sheet1'!$L$16"}</definedName>
    <definedName name="_hom2" localSheetId="1">#REF!</definedName>
    <definedName name="_hu1" hidden="1">{"'Sheet1'!$L$16"}</definedName>
    <definedName name="_hu2" hidden="1">{"'Sheet1'!$L$16"}</definedName>
    <definedName name="_hu5" hidden="1">{"'Sheet1'!$L$16"}</definedName>
    <definedName name="_hu6" hidden="1">{"'Sheet1'!$L$16"}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11" hidden="1">#REF!</definedName>
    <definedName name="_Key1" localSheetId="1" hidden="1">#REF!</definedName>
    <definedName name="_Key1" hidden="1">#REF!</definedName>
    <definedName name="_Key2" localSheetId="5" hidden="1">#REF!</definedName>
    <definedName name="_Key2" localSheetId="7" hidden="1">#REF!</definedName>
    <definedName name="_Key2" localSheetId="9" hidden="1">#REF!</definedName>
    <definedName name="_Key2" localSheetId="11" hidden="1">#REF!</definedName>
    <definedName name="_Key2" localSheetId="1" hidden="1">#REF!</definedName>
    <definedName name="_Key2" hidden="1">#REF!</definedName>
    <definedName name="_khu7" localSheetId="1">#REF!</definedName>
    <definedName name="_kl1" localSheetId="1">#REF!</definedName>
    <definedName name="_km03" hidden="1">{"'Sheet1'!$L$16"}</definedName>
    <definedName name="_KM188" localSheetId="1">#REF!</definedName>
    <definedName name="_km189" localSheetId="1">#REF!</definedName>
    <definedName name="_km190" localSheetId="1">#REF!</definedName>
    <definedName name="_km191" localSheetId="1">#REF!</definedName>
    <definedName name="_km192" localSheetId="1">#REF!</definedName>
    <definedName name="_km193" localSheetId="1">#REF!</definedName>
    <definedName name="_km194" localSheetId="1">#REF!</definedName>
    <definedName name="_km195" localSheetId="1">#REF!</definedName>
    <definedName name="_km196" localSheetId="1">#REF!</definedName>
    <definedName name="_km197" localSheetId="1">#REF!</definedName>
    <definedName name="_km198" localSheetId="1">#REF!</definedName>
    <definedName name="_Km36" localSheetId="1">#REF!</definedName>
    <definedName name="_kn12" localSheetId="1">#REF!</definedName>
    <definedName name="_Knc36" localSheetId="1">#REF!</definedName>
    <definedName name="_Knc57" localSheetId="1">#REF!</definedName>
    <definedName name="_Kvl36" localSheetId="1">#REF!</definedName>
    <definedName name="_Lan1" hidden="1">{"'Sheet1'!$L$16"}</definedName>
    <definedName name="_LAN3" hidden="1">{"'Sheet1'!$L$16"}</definedName>
    <definedName name="_lap1" localSheetId="1">#REF!</definedName>
    <definedName name="_lap2" localSheetId="1">#REF!</definedName>
    <definedName name="_lu8" localSheetId="1">#REF!</definedName>
    <definedName name="_m4" hidden="1">{"'Sheet1'!$L$16"}</definedName>
    <definedName name="_MAC12" localSheetId="1">#REF!</definedName>
    <definedName name="_MAC46" localSheetId="1">#REF!</definedName>
    <definedName name="_MAG1" localSheetId="1">#REF!</definedName>
    <definedName name="_MB1" localSheetId="1">#REF!</definedName>
    <definedName name="_MB2" localSheetId="1">#REF!</definedName>
    <definedName name="_mix6" localSheetId="1">#REF!</definedName>
    <definedName name="_MN1" localSheetId="1">#REF!</definedName>
    <definedName name="_MN2" localSheetId="1">#REF!</definedName>
    <definedName name="_MT1" localSheetId="1">#REF!</definedName>
    <definedName name="_MT2" localSheetId="1">#REF!</definedName>
    <definedName name="_mtc3" localSheetId="1">#REF!</definedName>
    <definedName name="_NC100" localSheetId="1">#REF!</definedName>
    <definedName name="_nc150" localSheetId="1">#REF!</definedName>
    <definedName name="_nc151" localSheetId="1">#REF!</definedName>
    <definedName name="_nc50" localSheetId="1">#REF!</definedName>
    <definedName name="_nc6" localSheetId="1">#REF!</definedName>
    <definedName name="_nc7" localSheetId="1">#REF!</definedName>
    <definedName name="_NCL100" localSheetId="1">#REF!</definedName>
    <definedName name="_NCL200" localSheetId="1">#REF!</definedName>
    <definedName name="_NCL250" localSheetId="1">#REF!</definedName>
    <definedName name="_NCO150" localSheetId="1">#REF!</definedName>
    <definedName name="_NCO200" localSheetId="1">#REF!</definedName>
    <definedName name="_NCO50" localSheetId="1">#REF!</definedName>
    <definedName name="_nd1" localSheetId="1">#REF!</definedName>
    <definedName name="_NET2" localSheetId="1">#REF!</definedName>
    <definedName name="_nh1" localSheetId="1">#REF!</definedName>
    <definedName name="_nin190" localSheetId="1">#REF!</definedName>
    <definedName name="_NSO2" hidden="1">{"'Sheet1'!$L$16"}</definedName>
    <definedName name="_Order1" hidden="1">255</definedName>
    <definedName name="_Order2" hidden="1">255</definedName>
    <definedName name="_oto12" localSheetId="1">#REF!</definedName>
    <definedName name="_oto5" localSheetId="1">#REF!</definedName>
    <definedName name="_oto7" localSheetId="1">#REF!</definedName>
    <definedName name="_PA3" hidden="1">{"'Sheet1'!$L$16"}</definedName>
    <definedName name="_Ph30" localSheetId="1">#REF!</definedName>
    <definedName name="_phi10" localSheetId="1">#REF!</definedName>
    <definedName name="_phi12" localSheetId="1">#REF!</definedName>
    <definedName name="_phi14" localSheetId="1">#REF!</definedName>
    <definedName name="_phi16" localSheetId="1">#REF!</definedName>
    <definedName name="_phi18" localSheetId="1">#REF!</definedName>
    <definedName name="_phi20" localSheetId="1">#REF!</definedName>
    <definedName name="_phi22" localSheetId="1">#REF!</definedName>
    <definedName name="_phi25" localSheetId="1">#REF!</definedName>
    <definedName name="_phi28" localSheetId="1">#REF!</definedName>
    <definedName name="_phi6" localSheetId="1">#REF!</definedName>
    <definedName name="_phi8" localSheetId="1">#REF!</definedName>
    <definedName name="_PL1242" localSheetId="1">#REF!</definedName>
    <definedName name="_PXB80" localSheetId="1">#REF!</definedName>
    <definedName name="_R" localSheetId="1">#REF!</definedName>
    <definedName name="_rai100" localSheetId="1">#REF!</definedName>
    <definedName name="_rai20" localSheetId="1">#REF!</definedName>
    <definedName name="_RHH1" localSheetId="1">#REF!</definedName>
    <definedName name="_RHH10" localSheetId="1">#REF!</definedName>
    <definedName name="_RHP1" localSheetId="1">#REF!</definedName>
    <definedName name="_RHP10" localSheetId="1">#REF!</definedName>
    <definedName name="_RI1" localSheetId="1">#REF!</definedName>
    <definedName name="_RI10" localSheetId="1">#REF!</definedName>
    <definedName name="_RII1" localSheetId="1">#REF!</definedName>
    <definedName name="_RII10" localSheetId="1">#REF!</definedName>
    <definedName name="_RIP1" localSheetId="1">#REF!</definedName>
    <definedName name="_RIP10" localSheetId="1">#REF!</definedName>
    <definedName name="_rp95" localSheetId="1">#REF!</definedName>
    <definedName name="_san108" localSheetId="1">#REF!</definedName>
    <definedName name="_sat10" localSheetId="1">#REF!</definedName>
    <definedName name="_sat14" localSheetId="1">#REF!</definedName>
    <definedName name="_sat16" localSheetId="1">#REF!</definedName>
    <definedName name="_sat20" localSheetId="1">#REF!</definedName>
    <definedName name="_Sat27" localSheetId="1">#REF!</definedName>
    <definedName name="_Sat6" localSheetId="1">#REF!</definedName>
    <definedName name="_sat8" localSheetId="1">#REF!</definedName>
    <definedName name="_sc1" localSheetId="1">#REF!</definedName>
    <definedName name="_SC2" localSheetId="1">#REF!</definedName>
    <definedName name="_sc3" localSheetId="1">#REF!</definedName>
    <definedName name="_sl2" localSheetId="1">#REF!</definedName>
    <definedName name="_slg1" localSheetId="1">#REF!</definedName>
    <definedName name="_slg2" localSheetId="1">#REF!</definedName>
    <definedName name="_slg3" localSheetId="1">#REF!</definedName>
    <definedName name="_slg4" localSheetId="1">#REF!</definedName>
    <definedName name="_slg5" localSheetId="1">#REF!</definedName>
    <definedName name="_slg6" localSheetId="1">#REF!</definedName>
    <definedName name="_SN3" localSheetId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11" hidden="1">#REF!</definedName>
    <definedName name="_Sort" localSheetId="1" hidden="1">#REF!</definedName>
    <definedName name="_Sort" hidden="1">#REF!</definedName>
    <definedName name="_STD0898" localSheetId="1">#REF!</definedName>
    <definedName name="_sua20" localSheetId="1">#REF!</definedName>
    <definedName name="_sua30" localSheetId="1">#REF!</definedName>
    <definedName name="_TB03" localSheetId="1">#REF!</definedName>
    <definedName name="_TB0902" localSheetId="1">#REF!</definedName>
    <definedName name="_TB2002" localSheetId="1">#REF!</definedName>
    <definedName name="_td1" hidden="1">{"'Sheet1'!$L$16"}</definedName>
    <definedName name="_tg427" localSheetId="1">#REF!</definedName>
    <definedName name="_TH1" localSheetId="1">#REF!</definedName>
    <definedName name="_TH2" localSheetId="1">#REF!</definedName>
    <definedName name="_TH20" localSheetId="1">#REF!</definedName>
    <definedName name="_TH3" localSheetId="1">#REF!</definedName>
    <definedName name="_tk1111" localSheetId="1">#REF!</definedName>
    <definedName name="_tk1112" localSheetId="1">#REF!</definedName>
    <definedName name="_tk131" localSheetId="1">#REF!</definedName>
    <definedName name="_tk1331" localSheetId="1">#REF!</definedName>
    <definedName name="_tk139" localSheetId="1">#REF!</definedName>
    <definedName name="_tk141" localSheetId="1">#REF!</definedName>
    <definedName name="_tk142" localSheetId="1">#REF!</definedName>
    <definedName name="_tk144" localSheetId="1">#REF!</definedName>
    <definedName name="_tk152" localSheetId="1">#REF!</definedName>
    <definedName name="_tk153" localSheetId="1">#REF!</definedName>
    <definedName name="_tk154" localSheetId="1">#REF!</definedName>
    <definedName name="_TK155" localSheetId="1">#REF!</definedName>
    <definedName name="_tk159" localSheetId="1">#REF!</definedName>
    <definedName name="_tk214" localSheetId="1">#REF!</definedName>
    <definedName name="_tk24121" localSheetId="1">#REF!</definedName>
    <definedName name="_tk24122" localSheetId="1">#REF!</definedName>
    <definedName name="_tk24123" localSheetId="1">#REF!</definedName>
    <definedName name="_tk24124" localSheetId="1">#REF!</definedName>
    <definedName name="_tk2421" localSheetId="1">#REF!</definedName>
    <definedName name="_tk331" localSheetId="1">#REF!</definedName>
    <definedName name="_tk3331" localSheetId="1">#REF!</definedName>
    <definedName name="_tk334" localSheetId="1">#REF!</definedName>
    <definedName name="_tk335" localSheetId="1">#REF!</definedName>
    <definedName name="_tk336" localSheetId="1">#REF!</definedName>
    <definedName name="_tk3384" localSheetId="1">#REF!</definedName>
    <definedName name="_tk341" localSheetId="1">#REF!</definedName>
    <definedName name="_tk344" localSheetId="1">#REF!</definedName>
    <definedName name="_tk413" localSheetId="1">#REF!</definedName>
    <definedName name="_tk4211" localSheetId="1">#REF!</definedName>
    <definedName name="_tk4212" localSheetId="1">#REF!</definedName>
    <definedName name="_TK422" localSheetId="1">#REF!</definedName>
    <definedName name="_tk511" localSheetId="1">#REF!</definedName>
    <definedName name="_tk621" localSheetId="1">#REF!</definedName>
    <definedName name="_tk627" localSheetId="1">#REF!</definedName>
    <definedName name="_tk632" localSheetId="1">#REF!</definedName>
    <definedName name="_tk641" localSheetId="1">#REF!</definedName>
    <definedName name="_tk642" localSheetId="1">#REF!</definedName>
    <definedName name="_tk711" localSheetId="1">#REF!</definedName>
    <definedName name="_tk721" localSheetId="1">#REF!</definedName>
    <definedName name="_tk811" localSheetId="1">#REF!</definedName>
    <definedName name="_tk821" localSheetId="1">#REF!</definedName>
    <definedName name="_tk911" localSheetId="1">#REF!</definedName>
    <definedName name="_TL1" localSheetId="1">#REF!</definedName>
    <definedName name="_TL2" localSheetId="1">#REF!</definedName>
    <definedName name="_TL3" localSheetId="1">#REF!</definedName>
    <definedName name="_TLA120" localSheetId="1">#REF!</definedName>
    <definedName name="_TLA35" localSheetId="1">#REF!</definedName>
    <definedName name="_TLA50" localSheetId="1">#REF!</definedName>
    <definedName name="_TLA70" localSheetId="1">#REF!</definedName>
    <definedName name="_TLA95" localSheetId="1">#REF!</definedName>
    <definedName name="_TM02" localSheetId="1">#REF!</definedName>
    <definedName name="_TO14" hidden="1">{"'Sheet1'!$L$16"}</definedName>
    <definedName name="_toi3" localSheetId="1">#REF!</definedName>
    <definedName name="_toi5" localSheetId="1">#REF!</definedName>
    <definedName name="_tp2" localSheetId="1">#REF!</definedName>
    <definedName name="_tra100" localSheetId="1">#REF!</definedName>
    <definedName name="_tra102" localSheetId="1">#REF!</definedName>
    <definedName name="_tra104" localSheetId="1">#REF!</definedName>
    <definedName name="_tra106" localSheetId="1">#REF!</definedName>
    <definedName name="_tra108" localSheetId="1">#REF!</definedName>
    <definedName name="_tra110" localSheetId="1">#REF!</definedName>
    <definedName name="_tra112" localSheetId="1">#REF!</definedName>
    <definedName name="_tra114" localSheetId="1">#REF!</definedName>
    <definedName name="_tra116" localSheetId="1">#REF!</definedName>
    <definedName name="_tra118" localSheetId="1">#REF!</definedName>
    <definedName name="_tra120" localSheetId="1">#REF!</definedName>
    <definedName name="_tra122" localSheetId="1">#REF!</definedName>
    <definedName name="_tra124" localSheetId="1">#REF!</definedName>
    <definedName name="_tra126" localSheetId="1">#REF!</definedName>
    <definedName name="_tra128" localSheetId="1">#REF!</definedName>
    <definedName name="_tra130" localSheetId="1">#REF!</definedName>
    <definedName name="_tra132" localSheetId="1">#REF!</definedName>
    <definedName name="_tra134" localSheetId="1">#REF!</definedName>
    <definedName name="_tra136" localSheetId="1">#REF!</definedName>
    <definedName name="_tra138" localSheetId="1">#REF!</definedName>
    <definedName name="_tra140" localSheetId="1">#REF!</definedName>
    <definedName name="_tra70" localSheetId="1">#REF!</definedName>
    <definedName name="_tra72" localSheetId="1">#REF!</definedName>
    <definedName name="_tra74" localSheetId="1">#REF!</definedName>
    <definedName name="_tra76" localSheetId="1">#REF!</definedName>
    <definedName name="_tra78" localSheetId="1">#REF!</definedName>
    <definedName name="_tra80" localSheetId="1">#REF!</definedName>
    <definedName name="_tra82" localSheetId="1">#REF!</definedName>
    <definedName name="_tra84" localSheetId="1">#REF!</definedName>
    <definedName name="_tra86" localSheetId="1">#REF!</definedName>
    <definedName name="_tra88" localSheetId="1">#REF!</definedName>
    <definedName name="_tra90" localSheetId="1">#REF!</definedName>
    <definedName name="_tra92" localSheetId="1">#REF!</definedName>
    <definedName name="_tra94" localSheetId="1">#REF!</definedName>
    <definedName name="_tra96" localSheetId="1">#REF!</definedName>
    <definedName name="_tra98" localSheetId="1">#REF!</definedName>
    <definedName name="_tt3" hidden="1">{"'Sheet1'!$L$16"}</definedName>
    <definedName name="_TVL1" localSheetId="1">#REF!</definedName>
    <definedName name="_tz593" localSheetId="1">#REF!</definedName>
    <definedName name="_ui108" localSheetId="1">#REF!</definedName>
    <definedName name="_ui140" localSheetId="1">#REF!</definedName>
    <definedName name="_ui180" localSheetId="1">#REF!</definedName>
    <definedName name="_UT2" localSheetId="1">#REF!</definedName>
    <definedName name="_vc1" localSheetId="1">#REF!</definedName>
    <definedName name="_vc2" localSheetId="1">#REF!</definedName>
    <definedName name="_vc3" localSheetId="1">#REF!</definedName>
    <definedName name="_vl1" localSheetId="1">#REF!</definedName>
    <definedName name="_VL100" localSheetId="1">#REF!</definedName>
    <definedName name="_vl150" localSheetId="1">#REF!</definedName>
    <definedName name="_vl2" hidden="1">{"'Sheet1'!$L$16"}</definedName>
    <definedName name="_VL200" localSheetId="1">#REF!</definedName>
    <definedName name="_VL250" localSheetId="1">#REF!</definedName>
    <definedName name="_vl50" localSheetId="1">#REF!</definedName>
    <definedName name="_VLI150" localSheetId="1">#REF!</definedName>
    <definedName name="_VLI200" localSheetId="1">#REF!</definedName>
    <definedName name="_VLI50" localSheetId="1">#REF!</definedName>
    <definedName name="_xb80" localSheetId="1">#REF!</definedName>
    <definedName name="_xm30" localSheetId="1">#REF!</definedName>
    <definedName name="_xx3" localSheetId="1">#REF!</definedName>
    <definedName name="_xx4" localSheetId="1">#REF!</definedName>
    <definedName name="_xx5" localSheetId="1">#REF!</definedName>
    <definedName name="_xx6" localSheetId="1">#REF!</definedName>
    <definedName name="_xx7" localSheetId="1">#REF!</definedName>
    <definedName name="A" localSheetId="1">#REF!</definedName>
    <definedName name="a.1" localSheetId="1">#REF!</definedName>
    <definedName name="a.10" localSheetId="1">#REF!</definedName>
    <definedName name="a.12" localSheetId="1">#REF!</definedName>
    <definedName name="a.13" localSheetId="1">#REF!</definedName>
    <definedName name="a.2" localSheetId="1">#REF!</definedName>
    <definedName name="a.3" localSheetId="1">#REF!</definedName>
    <definedName name="a.4" localSheetId="1">#REF!</definedName>
    <definedName name="a.5" localSheetId="1">#REF!</definedName>
    <definedName name="a.6" localSheetId="1">#REF!</definedName>
    <definedName name="a.7" localSheetId="1">#REF!</definedName>
    <definedName name="a.8" localSheetId="1">#REF!</definedName>
    <definedName name="a.9" localSheetId="1">#REF!</definedName>
    <definedName name="a___May" localSheetId="1">#REF!</definedName>
    <definedName name="a___Nhan_cong" localSheetId="1">#REF!</definedName>
    <definedName name="a___vat_lieu" localSheetId="1">#REF!</definedName>
    <definedName name="a1.1" localSheetId="1">#REF!</definedName>
    <definedName name="A120_" localSheetId="1">#REF!</definedName>
    <definedName name="a1B26" localSheetId="1">#REF!</definedName>
    <definedName name="A1Xc7" localSheetId="1">#REF!</definedName>
    <definedName name="a277Print_Titles" localSheetId="1">#REF!</definedName>
    <definedName name="A35_" localSheetId="1">#REF!</definedName>
    <definedName name="A50_" localSheetId="1">#REF!</definedName>
    <definedName name="A6N2" localSheetId="1">#REF!</definedName>
    <definedName name="A6N3" localSheetId="1">#REF!</definedName>
    <definedName name="A70_" localSheetId="1">#REF!</definedName>
    <definedName name="A95_" localSheetId="1">#REF!</definedName>
    <definedName name="AA" localSheetId="1">#REF!</definedName>
    <definedName name="aAAA" localSheetId="1">#REF!</definedName>
    <definedName name="aabb" localSheetId="1">#REF!</definedName>
    <definedName name="AB" localSheetId="1">#REF!</definedName>
    <definedName name="abba" localSheetId="1">#REF!</definedName>
    <definedName name="abc" localSheetId="1">#REF!</definedName>
    <definedName name="AC120_" localSheetId="1">#REF!</definedName>
    <definedName name="AC35_" localSheetId="1">#REF!</definedName>
    <definedName name="AC50_" localSheetId="1">#REF!</definedName>
    <definedName name="AC70_" localSheetId="1">#REF!</definedName>
    <definedName name="AC95_" localSheetId="1">#REF!</definedName>
    <definedName name="acbtb" localSheetId="1">#REF!</definedName>
    <definedName name="Acc_Payable" localSheetId="1">#REF!</definedName>
    <definedName name="Acc_Receivable" localSheetId="1">#REF!</definedName>
    <definedName name="AccessDatabase" hidden="1">"C:\Documents and Settings\trong.tran\My Documents\Phieu thu chi.mdb"</definedName>
    <definedName name="ADAY" localSheetId="1">#REF!</definedName>
    <definedName name="adb" localSheetId="1">#REF!</definedName>
    <definedName name="Address" localSheetId="1">#REF!</definedName>
    <definedName name="ADEQ" localSheetId="1">#REF!</definedName>
    <definedName name="adg" localSheetId="1">#REF!</definedName>
    <definedName name="AG_Temp" localSheetId="1">#REF!</definedName>
    <definedName name="ag15F80" localSheetId="1">#REF!</definedName>
    <definedName name="AÏ8" localSheetId="1">#REF!</definedName>
    <definedName name="alfa" localSheetId="1">#REF!</definedName>
    <definedName name="Alfan" localSheetId="1">#REF!</definedName>
    <definedName name="All_Item" localSheetId="1">#REF!</definedName>
    <definedName name="anpha" localSheetId="1">#REF!</definedName>
    <definedName name="anscount" hidden="1">1</definedName>
    <definedName name="AoBok" localSheetId="1">#REF!</definedName>
    <definedName name="AppRoad" localSheetId="1">#REF!</definedName>
    <definedName name="Area" localSheetId="1">#REF!</definedName>
    <definedName name="As_" localSheetId="1">#REF!</definedName>
    <definedName name="AS2DocOpenMode" hidden="1">"AS2DocumentEdit"</definedName>
    <definedName name="at1.5" localSheetId="1">#REF!</definedName>
    <definedName name="atg" localSheetId="1">#REF!</definedName>
    <definedName name="atgoi" localSheetId="1">#REF!</definedName>
    <definedName name="ATRAM" localSheetId="1">#REF!</definedName>
    <definedName name="AÙ" localSheetId="1">#REF!</definedName>
    <definedName name="auto" localSheetId="1">#REF!</definedName>
    <definedName name="B" localSheetId="1">#REF!</definedName>
    <definedName name="b_1" localSheetId="1">#REF!</definedName>
    <definedName name="b_2" localSheetId="1">#REF!</definedName>
    <definedName name="b_240" localSheetId="1">#REF!</definedName>
    <definedName name="b_280" localSheetId="1">#REF!</definedName>
    <definedName name="b_3" localSheetId="1">#REF!</definedName>
    <definedName name="b_320" localSheetId="1">#REF!</definedName>
    <definedName name="b_dd1" localSheetId="1">#REF!</definedName>
    <definedName name="b_DL" localSheetId="1">#REF!</definedName>
    <definedName name="b_eh" localSheetId="1">#REF!</definedName>
    <definedName name="b_eh1" localSheetId="1">#REF!</definedName>
    <definedName name="b_ev" localSheetId="1">#REF!</definedName>
    <definedName name="b_ev1" localSheetId="1">#REF!</definedName>
    <definedName name="b_FR" localSheetId="1">#REF!</definedName>
    <definedName name="b_fr1" localSheetId="1">#REF!</definedName>
    <definedName name="B_Isc" localSheetId="1">#REF!</definedName>
    <definedName name="b_LL" localSheetId="1">#REF!</definedName>
    <definedName name="b_ll1" localSheetId="1">#REF!</definedName>
    <definedName name="b_WL" localSheetId="1">#REF!</definedName>
    <definedName name="b_WL1" localSheetId="1">#REF!</definedName>
    <definedName name="b_WS" localSheetId="1">#REF!</definedName>
    <definedName name="b_ws1" localSheetId="1">#REF!</definedName>
    <definedName name="b60x" localSheetId="1">#REF!</definedName>
    <definedName name="B6Apha" localSheetId="1">#REF!</definedName>
    <definedName name="B6beta" localSheetId="1">#REF!</definedName>
    <definedName name="B6d" localSheetId="1">#REF!</definedName>
    <definedName name="B6phi" localSheetId="1">#REF!</definedName>
    <definedName name="B7Csau" localSheetId="1">#REF!</definedName>
    <definedName name="B7dset" localSheetId="1">#REF!</definedName>
    <definedName name="B7R" localSheetId="1">#REF!</definedName>
    <definedName name="b80x" localSheetId="1">#REF!</definedName>
    <definedName name="bac2.5" localSheetId="1">#REF!</definedName>
    <definedName name="BacKan" localSheetId="1">#REF!</definedName>
    <definedName name="Bai_ducdam_coc" localSheetId="1">#REF!</definedName>
    <definedName name="ban" localSheetId="1">#REF!</definedName>
    <definedName name="ban_dan" localSheetId="1">#REF!</definedName>
    <definedName name="BANG_CHI_TIET_THI_NGHIEM_CONG_TO" localSheetId="1">#REF!</definedName>
    <definedName name="BANG_CHI_TIET_THI_NGHIEM_DZ0.4KV" localSheetId="1">#REF!</definedName>
    <definedName name="Bang_cly" localSheetId="1">#REF!</definedName>
    <definedName name="Bang_CVC" localSheetId="1">#REF!</definedName>
    <definedName name="bang_gia" localSheetId="1">#REF!</definedName>
    <definedName name="bang_ke_nop_nsach" localSheetId="1">#REF!</definedName>
    <definedName name="BANG_TONG_HOP_CONG_TO" localSheetId="1">#REF!</definedName>
    <definedName name="BANG_TONG_HOP_DZ0.4KV" localSheetId="1">#REF!</definedName>
    <definedName name="BANG_TONG_HOP_DZ22KV" localSheetId="1">#REF!</definedName>
    <definedName name="BANG_TONG_HOP_KHO_BAI" localSheetId="1">#REF!</definedName>
    <definedName name="BANG_TONG_HOP_TBA" localSheetId="1">#REF!</definedName>
    <definedName name="Bang_travl" localSheetId="1">#REF!</definedName>
    <definedName name="BANG1" localSheetId="1">#REF!</definedName>
    <definedName name="bangchu" localSheetId="1">#REF!</definedName>
    <definedName name="Bangfs" localSheetId="1">#REF!</definedName>
    <definedName name="BangGiaVL_Q" localSheetId="1">#REF!</definedName>
    <definedName name="BangMa" localSheetId="1">#REF!</definedName>
    <definedName name="Bangtienluong" localSheetId="1">#REF!</definedName>
    <definedName name="bangtinh" localSheetId="1">#REF!</definedName>
    <definedName name="BanQLDA" localSheetId="1">#REF!</definedName>
    <definedName name="BarData" localSheetId="1">#REF!</definedName>
    <definedName name="Bay" localSheetId="1">#REF!</definedName>
    <definedName name="BB" localSheetId="1">#REF!</definedName>
    <definedName name="bbb" localSheetId="1">#REF!</definedName>
    <definedName name="Bbtt" localSheetId="1">#REF!</definedName>
    <definedName name="BC" hidden="1">{"'Sheet1'!$L$16"}</definedName>
    <definedName name="BCAO1" localSheetId="1">#REF!</definedName>
    <definedName name="bcao10" localSheetId="1">#REF!</definedName>
    <definedName name="Bcao11" localSheetId="1">#REF!</definedName>
    <definedName name="BCAO2" localSheetId="1">#REF!</definedName>
    <definedName name="bcao3" localSheetId="1">#REF!</definedName>
    <definedName name="bcao4" localSheetId="1">#REF!</definedName>
    <definedName name="bcao5" localSheetId="1">#REF!</definedName>
    <definedName name="bcao6" localSheetId="1">#REF!</definedName>
    <definedName name="bcao7" localSheetId="1">#REF!</definedName>
    <definedName name="bcao8" localSheetId="1">#REF!</definedName>
    <definedName name="bcao9" localSheetId="1">#REF!</definedName>
    <definedName name="Bcb" localSheetId="1">#REF!</definedName>
    <definedName name="BCBo" hidden="1">{"'Sheet1'!$L$16"}</definedName>
    <definedName name="Bctt" localSheetId="1">#REF!</definedName>
    <definedName name="BDAY" localSheetId="1">#REF!</definedName>
    <definedName name="BDH" localSheetId="1">#REF!</definedName>
    <definedName name="BE" localSheetId="1">#REF!</definedName>
    <definedName name="Be_duc_dam" localSheetId="1">#REF!</definedName>
    <definedName name="Be_tong_do_tai_cho" localSheetId="1">#REF!</definedName>
    <definedName name="Be_tong_duc_san" localSheetId="1">#REF!</definedName>
    <definedName name="bengam" localSheetId="1">#REF!</definedName>
    <definedName name="benuoc" localSheetId="1">#REF!</definedName>
    <definedName name="beta" localSheetId="1">#REF!</definedName>
    <definedName name="Bgc" localSheetId="1">#REF!</definedName>
    <definedName name="bia" localSheetId="1">#REF!</definedName>
    <definedName name="blkh" localSheetId="1">#REF!</definedName>
    <definedName name="blkh1" localSheetId="1">#REF!</definedName>
    <definedName name="BLOCK1" localSheetId="1">#REF!</definedName>
    <definedName name="BLOCK2" localSheetId="1">#REF!</definedName>
    <definedName name="BLOCK3" localSheetId="1">#REF!</definedName>
    <definedName name="blong" localSheetId="1">#REF!</definedName>
    <definedName name="Bmn" localSheetId="1">#REF!</definedName>
    <definedName name="Bnc" localSheetId="1">#REF!</definedName>
    <definedName name="bombt50" localSheetId="1">#REF!</definedName>
    <definedName name="bombt60" localSheetId="1">#REF!</definedName>
    <definedName name="bomnuoc" localSheetId="1">#REF!</definedName>
    <definedName name="bomnuoc20cv" localSheetId="1">#REF!</definedName>
    <definedName name="bomnuoc20kw" localSheetId="1">#REF!</definedName>
    <definedName name="bomvua" localSheetId="1">#REF!</definedName>
    <definedName name="bomvua1.5" localSheetId="1">#REF!</definedName>
    <definedName name="Bon" localSheetId="1">#REF!</definedName>
    <definedName name="Book2" localSheetId="1">#REF!</definedName>
    <definedName name="booking_CoGS" localSheetId="1">#REF!</definedName>
    <definedName name="BOQ" localSheetId="1">#REF!</definedName>
    <definedName name="Botanical2" localSheetId="1">#REF!</definedName>
    <definedName name="Botanical2.Jun" localSheetId="1">#REF!</definedName>
    <definedName name="botda" localSheetId="1">#REF!</definedName>
    <definedName name="bp" localSheetId="1">#REF!</definedName>
    <definedName name="bpm" localSheetId="1">#REF!</definedName>
    <definedName name="Bptc" localSheetId="1">#REF!</definedName>
    <definedName name="BR_373" localSheetId="1">#REF!</definedName>
    <definedName name="BrName" localSheetId="1">#REF!</definedName>
    <definedName name="Bsb" localSheetId="1">#REF!</definedName>
    <definedName name="Bstt" localSheetId="1">#REF!</definedName>
    <definedName name="BT" localSheetId="1">#REF!</definedName>
    <definedName name="BT_A1" localSheetId="1">#REF!</definedName>
    <definedName name="BT_A2.1" localSheetId="1">#REF!</definedName>
    <definedName name="BT_A2.2" localSheetId="1">#REF!</definedName>
    <definedName name="BT_B1" localSheetId="1">#REF!</definedName>
    <definedName name="BT_B2" localSheetId="1">#REF!</definedName>
    <definedName name="BT_C1" localSheetId="1">#REF!</definedName>
    <definedName name="BT_CT_Mong_Mo_Tru_Cau" localSheetId="1">#REF!</definedName>
    <definedName name="BT_loai_A2.1" localSheetId="1">#REF!</definedName>
    <definedName name="BT_P1" localSheetId="1">#REF!</definedName>
    <definedName name="btchiuaxitm300" localSheetId="1">#REF!</definedName>
    <definedName name="BTchiuaxm200" localSheetId="1">#REF!</definedName>
    <definedName name="btcocM400" localSheetId="1">#REF!</definedName>
    <definedName name="BTcot" localSheetId="1">#REF!</definedName>
    <definedName name="Btcot1" localSheetId="1">#REF!</definedName>
    <definedName name="bth" localSheetId="1">#REF!</definedName>
    <definedName name="btkn" localSheetId="1">#REF!</definedName>
    <definedName name="btl" hidden="1">{"'Sheet1'!$L$16"}</definedName>
    <definedName name="BTlotm100" localSheetId="1">#REF!</definedName>
    <definedName name="btm" localSheetId="1">#REF!</definedName>
    <definedName name="BTN_CPDD_tuoi_nhua_lot" localSheetId="1">#REF!</definedName>
    <definedName name="BTPCP" localSheetId="1">#REF!</definedName>
    <definedName name="BTRAM" localSheetId="1">#REF!</definedName>
    <definedName name="BTTP_XN" localSheetId="1">#REF!</definedName>
    <definedName name="BU_CHENH_LECH_DZ0.4KV" localSheetId="1">#REF!</definedName>
    <definedName name="BU_CHENH_LECH_DZ22KV" localSheetId="1">#REF!</definedName>
    <definedName name="BU_CHENH_LECH_TBA" localSheetId="1">#REF!</definedName>
    <definedName name="bua1.2" localSheetId="1">#REF!</definedName>
    <definedName name="bua1.8" localSheetId="1">#REF!</definedName>
    <definedName name="bua3.5" localSheetId="1">#REF!</definedName>
    <definedName name="buacan" localSheetId="1">#REF!</definedName>
    <definedName name="buarung" localSheetId="1">#REF!</definedName>
    <definedName name="buarung170" localSheetId="1">#REF!</definedName>
    <definedName name="Bulongthepcoctiepdia" localSheetId="1">#REF!</definedName>
    <definedName name="buoc" localSheetId="1">#REF!</definedName>
    <definedName name="bv" localSheetId="1">#REF!</definedName>
    <definedName name="BVCISUMMARY" localSheetId="1">#REF!</definedName>
    <definedName name="bvt" localSheetId="1">#REF!</definedName>
    <definedName name="bvtb" localSheetId="1">#REF!</definedName>
    <definedName name="bvttt" localSheetId="1">#REF!</definedName>
    <definedName name="BŸo_cŸo_täng_hìp_giŸ_trÙ_t_i_s_n_câ__Ùnh" localSheetId="1">#REF!</definedName>
    <definedName name="C.1.1..Phat_tuyen" localSheetId="1">#REF!</definedName>
    <definedName name="C.1.10..VC_Thu_cong_CG" localSheetId="1">#REF!</definedName>
    <definedName name="C.1.2..Chat_cay_thu_cong" localSheetId="1">#REF!</definedName>
    <definedName name="C.1.3..Chat_cay_may" localSheetId="1">#REF!</definedName>
    <definedName name="C.1.4..Dao_goc_cay" localSheetId="1">#REF!</definedName>
    <definedName name="C.1.5..Lam_duong_tam" localSheetId="1">#REF!</definedName>
    <definedName name="C.1.6..Lam_cau_tam" localSheetId="1">#REF!</definedName>
    <definedName name="C.1.7..Rai_da_chong_lun" localSheetId="1">#REF!</definedName>
    <definedName name="C.1.8..Lam_kho_tam" localSheetId="1">#REF!</definedName>
    <definedName name="C.1.8..San_mat_bang" localSheetId="1">#REF!</definedName>
    <definedName name="C.2.1..VC_Thu_cong" localSheetId="1">#REF!</definedName>
    <definedName name="C.2.2..VC_T_cong_CG" localSheetId="1">#REF!</definedName>
    <definedName name="C.2.3..Boc_do" localSheetId="1">#REF!</definedName>
    <definedName name="C.3.1..Dao_dat_mong_cot" localSheetId="1">#REF!</definedName>
    <definedName name="C.3.2..Dao_dat_de_dap" localSheetId="1">#REF!</definedName>
    <definedName name="C.3.3..Dap_dat_mong" localSheetId="1">#REF!</definedName>
    <definedName name="C.3.4..Dao_dap_TDia" localSheetId="1">#REF!</definedName>
    <definedName name="C.3.5..Dap_bo_bao" localSheetId="1">#REF!</definedName>
    <definedName name="C.3.6..Bom_tat_nuoc" localSheetId="1">#REF!</definedName>
    <definedName name="C.3.7..Dao_bun" localSheetId="1">#REF!</definedName>
    <definedName name="C.3.8..Dap_cat_CT" localSheetId="1">#REF!</definedName>
    <definedName name="C.3.9..Dao_pha_da" localSheetId="1">#REF!</definedName>
    <definedName name="C.4.1.Cot_thep" localSheetId="1">#REF!</definedName>
    <definedName name="C.4.2..Van_khuon" localSheetId="1">#REF!</definedName>
    <definedName name="C.4.3..Be_tong" localSheetId="1">#REF!</definedName>
    <definedName name="C.4.4..Lap_BT_D.San" localSheetId="1">#REF!</definedName>
    <definedName name="C.4.5..Xay_da_hoc" localSheetId="1">#REF!</definedName>
    <definedName name="C.4.6..Dong_coc" localSheetId="1">#REF!</definedName>
    <definedName name="C.4.7..Quet_Bi_tum" localSheetId="1">#REF!</definedName>
    <definedName name="C.5.1..Lap_cot_thep" localSheetId="1">#REF!</definedName>
    <definedName name="C.5.2..Lap_cot_BT" localSheetId="1">#REF!</definedName>
    <definedName name="C.5.3..Lap_dat_xa" localSheetId="1">#REF!</definedName>
    <definedName name="C.5.4..Lap_tiep_dia" localSheetId="1">#REF!</definedName>
    <definedName name="C.5.5..Son_sat_thep" localSheetId="1">#REF!</definedName>
    <definedName name="C.6.1..Lap_su_dung" localSheetId="1">#REF!</definedName>
    <definedName name="C.6.2..Lap_su_CS" localSheetId="1">#REF!</definedName>
    <definedName name="C.6.3..Su_chuoi_do" localSheetId="1">#REF!</definedName>
    <definedName name="C.6.4..Su_chuoi_neo" localSheetId="1">#REF!</definedName>
    <definedName name="C.6.5..Lap_phu_kien" localSheetId="1">#REF!</definedName>
    <definedName name="C.6.6..Ep_noi_day" localSheetId="1">#REF!</definedName>
    <definedName name="C.6.7..KD_vuot_CN" localSheetId="1">#REF!</definedName>
    <definedName name="C.6.8..Rai_cang_day" localSheetId="1">#REF!</definedName>
    <definedName name="C.6.9..Cap_quang" localSheetId="1">#REF!</definedName>
    <definedName name="C_" localSheetId="1">#REF!</definedName>
    <definedName name="c_n" localSheetId="1">#REF!</definedName>
    <definedName name="C2.7" localSheetId="1">#REF!</definedName>
    <definedName name="C3.0" localSheetId="1">#REF!</definedName>
    <definedName name="C3.5" localSheetId="1">#REF!</definedName>
    <definedName name="C3.7" localSheetId="1">#REF!</definedName>
    <definedName name="C4.0" localSheetId="1">#REF!</definedName>
    <definedName name="CA" localSheetId="1">#REF!</definedName>
    <definedName name="ca.1111" localSheetId="1">#REF!</definedName>
    <definedName name="ca.1111.th" localSheetId="1">#REF!</definedName>
    <definedName name="Cachdienchuoi" localSheetId="1">#REF!</definedName>
    <definedName name="Cachdiendung" localSheetId="1">#REF!</definedName>
    <definedName name="Cachdienhaap" localSheetId="1">#REF!</definedName>
    <definedName name="cácte" localSheetId="1">#REF!</definedName>
    <definedName name="Canon" localSheetId="1">#REF!</definedName>
    <definedName name="cao" localSheetId="1">#REF!</definedName>
    <definedName name="cap" localSheetId="1">#REF!</definedName>
    <definedName name="Cap_DUL_doc_B" localSheetId="1">#REF!</definedName>
    <definedName name="CAP_DUL_ngang_B" localSheetId="1">#REF!</definedName>
    <definedName name="cap_DUL_va_TC" localSheetId="1">#REF!</definedName>
    <definedName name="cap0.7" localSheetId="1">#REF!</definedName>
    <definedName name="capdul" localSheetId="1">#REF!</definedName>
    <definedName name="Capngam" localSheetId="1">#REF!</definedName>
    <definedName name="capphoi" localSheetId="1">#REF!</definedName>
    <definedName name="casing" localSheetId="1">#REF!</definedName>
    <definedName name="Cat" localSheetId="1">#REF!</definedName>
    <definedName name="catcap" localSheetId="1">#REF!</definedName>
    <definedName name="catdap" localSheetId="1">#REF!</definedName>
    <definedName name="Category_All" localSheetId="1">#REF!</definedName>
    <definedName name="catm" localSheetId="1">#REF!</definedName>
    <definedName name="catn" localSheetId="1">#REF!</definedName>
    <definedName name="catong" localSheetId="1">#REF!</definedName>
    <definedName name="catthep" localSheetId="1">#REF!</definedName>
    <definedName name="catuon" localSheetId="1">#REF!</definedName>
    <definedName name="catvang" localSheetId="1">#REF!</definedName>
    <definedName name="Cau_1" localSheetId="1">#REF!</definedName>
    <definedName name="Cau_tam" localSheetId="1">#REF!</definedName>
    <definedName name="CauCong2" localSheetId="1">#REF!</definedName>
    <definedName name="CauCong3" localSheetId="1">#REF!</definedName>
    <definedName name="CauCong4" localSheetId="1">#REF!</definedName>
    <definedName name="CauCong5" localSheetId="1">#REF!</definedName>
    <definedName name="Caunho" localSheetId="1">#REF!</definedName>
    <definedName name="caunoi30" localSheetId="1">#REF!</definedName>
    <definedName name="Caùp_ñoàng_traàn_75mm2" localSheetId="1">#REF!</definedName>
    <definedName name="cayxoi108" localSheetId="1">#REF!</definedName>
    <definedName name="cayxoi110" localSheetId="1">#REF!</definedName>
    <definedName name="cayxoi75" localSheetId="1">#REF!</definedName>
    <definedName name="Cb" localSheetId="1">#REF!</definedName>
    <definedName name="CC" localSheetId="1">#REF!</definedName>
    <definedName name="ccc" localSheetId="1">#REF!</definedName>
    <definedName name="CCS" localSheetId="1">#REF!</definedName>
    <definedName name="cd" localSheetId="1">#REF!</definedName>
    <definedName name="CDA" localSheetId="1">#REF!</definedName>
    <definedName name="CDAY" localSheetId="1">#REF!</definedName>
    <definedName name="CDBT" localSheetId="1">#REF!</definedName>
    <definedName name="CDCK" localSheetId="1">#REF!</definedName>
    <definedName name="CDCN" localSheetId="1">#REF!</definedName>
    <definedName name="CDCU" localSheetId="1">#REF!</definedName>
    <definedName name="CDD" localSheetId="1">#REF!</definedName>
    <definedName name="CDDD" localSheetId="1">#REF!</definedName>
    <definedName name="CDDD1P" localSheetId="1">#REF!</definedName>
    <definedName name="CDDD1PHA" localSheetId="1">#REF!</definedName>
    <definedName name="CDDD3PHA" localSheetId="1">#REF!</definedName>
    <definedName name="cdn" localSheetId="1">#REF!</definedName>
    <definedName name="Cdnum" localSheetId="1">#REF!</definedName>
    <definedName name="CDT" localSheetId="1">#REF!</definedName>
    <definedName name="CELPNT" localSheetId="1">#REF!</definedName>
    <definedName name="CELPNT2" localSheetId="1">#REF!</definedName>
    <definedName name="Céng" localSheetId="1">#REF!</definedName>
    <definedName name="cfc" localSheetId="1">#REF!</definedName>
    <definedName name="cfk" localSheetId="1">#REF!</definedName>
    <definedName name="CGS_CLO" localSheetId="1">#REF!</definedName>
    <definedName name="CH" localSheetId="1">#REF!</definedName>
    <definedName name="Ch_rong" localSheetId="1">#REF!</definedName>
    <definedName name="chay1" localSheetId="1">#REF!</definedName>
    <definedName name="chay10" localSheetId="1">#REF!</definedName>
    <definedName name="chay2" localSheetId="1">#REF!</definedName>
    <definedName name="chay3" localSheetId="1">#REF!</definedName>
    <definedName name="chay4" localSheetId="1">#REF!</definedName>
    <definedName name="chay5" localSheetId="1">#REF!</definedName>
    <definedName name="chay6" localSheetId="1">#REF!</definedName>
    <definedName name="chay7" localSheetId="1">#REF!</definedName>
    <definedName name="chay8" localSheetId="1">#REF!</definedName>
    <definedName name="chay9" localSheetId="1">#REF!</definedName>
    <definedName name="ChDai" localSheetId="1">#REF!</definedName>
    <definedName name="Chi_Phi_Chung" localSheetId="1">#REF!</definedName>
    <definedName name="Chi_phi_OM" localSheetId="1">#REF!</definedName>
    <definedName name="chi_tiÕt_vËt_liÖu___nh_n_c_ng___m_y_thi_c_ng" localSheetId="1">#REF!</definedName>
    <definedName name="Chin" localSheetId="1">#REF!</definedName>
    <definedName name="ChiPhiKhac" localSheetId="1">#REF!</definedName>
    <definedName name="chk" localSheetId="1">#REF!</definedName>
    <definedName name="choiquet" localSheetId="1">#REF!</definedName>
    <definedName name="chon" localSheetId="1">#REF!</definedName>
    <definedName name="chon1" localSheetId="1">#REF!</definedName>
    <definedName name="chon2" localSheetId="1">#REF!</definedName>
    <definedName name="chon3" localSheetId="1">#REF!</definedName>
    <definedName name="Chs_bq" localSheetId="1">#REF!</definedName>
    <definedName name="Chsau" localSheetId="1">#REF!</definedName>
    <definedName name="Chupdaucapcongotnong" localSheetId="1">#REF!</definedName>
    <definedName name="chuyen" hidden="1">{"'Sheet1'!$L$16"}</definedName>
    <definedName name="City" localSheetId="1">#REF!</definedName>
    <definedName name="CK" localSheetId="1">#REF!</definedName>
    <definedName name="ckn" localSheetId="1">#REF!</definedName>
    <definedName name="ckna" localSheetId="1">#REF!</definedName>
    <definedName name="Cl" localSheetId="1">#REF!</definedName>
    <definedName name="CLECH_0.4" localSheetId="1">#REF!</definedName>
    <definedName name="CLVC35" localSheetId="1">#REF!</definedName>
    <definedName name="CLVCTB" localSheetId="1">#REF!</definedName>
    <definedName name="clvl" localSheetId="1">#REF!</definedName>
    <definedName name="cn" localSheetId="1">#REF!</definedName>
    <definedName name="CNC" localSheetId="1">#REF!</definedName>
    <definedName name="CND" localSheetId="1">#REF!</definedName>
    <definedName name="cne" localSheetId="1">#REF!</definedName>
    <definedName name="CNG" localSheetId="1">#REF!</definedName>
    <definedName name="Co" localSheetId="1">#REF!</definedName>
    <definedName name="co." localSheetId="1">#REF!</definedName>
    <definedName name="co.." localSheetId="1">#REF!</definedName>
    <definedName name="COBSDC" localSheetId="1">#REF!</definedName>
    <definedName name="coc" localSheetId="1">#REF!</definedName>
    <definedName name="COC_1.2" localSheetId="1">#REF!</definedName>
    <definedName name="Coc_2m" localSheetId="1">#REF!</definedName>
    <definedName name="Coc_BTCT" localSheetId="1">#REF!</definedName>
    <definedName name="Cocbetong" localSheetId="1">#REF!</definedName>
    <definedName name="cocbtct" localSheetId="1">#REF!</definedName>
    <definedName name="cocot" localSheetId="1">#REF!</definedName>
    <definedName name="cocott" localSheetId="1">#REF!</definedName>
    <definedName name="cocvt" localSheetId="1">#REF!</definedName>
    <definedName name="code" localSheetId="1">#REF!</definedName>
    <definedName name="CODE3" localSheetId="1">#REF!</definedName>
    <definedName name="Cöï_ly_vaän_chuyeãn" localSheetId="1">#REF!</definedName>
    <definedName name="CÖÏ_LY_VAÄN_CHUYEÅN" localSheetId="1">#REF!</definedName>
    <definedName name="Combined_A" localSheetId="1">#REF!</definedName>
    <definedName name="Combined_B" localSheetId="1">#REF!</definedName>
    <definedName name="COMMON" localSheetId="1">#REF!</definedName>
    <definedName name="comong" localSheetId="1">#REF!</definedName>
    <definedName name="Company" localSheetId="1">#REF!</definedName>
    <definedName name="CON_EQP_COS" localSheetId="1">#REF!</definedName>
    <definedName name="CON_EQP_COST" localSheetId="1">#REF!</definedName>
    <definedName name="cong" localSheetId="1">#REF!</definedName>
    <definedName name="Cong_HM_DTCT" localSheetId="1">#REF!</definedName>
    <definedName name="Cong_M_DTCT" localSheetId="1">#REF!</definedName>
    <definedName name="Cong_NC_DTCT" localSheetId="1">#REF!</definedName>
    <definedName name="Cong_suat_dat" localSheetId="1">#REF!</definedName>
    <definedName name="cong_tac_khac" localSheetId="1">#REF!</definedName>
    <definedName name="Cong_tac_xay_da" localSheetId="1">#REF!</definedName>
    <definedName name="Cong_VL_DTCT" localSheetId="1">#REF!</definedName>
    <definedName name="congbengam" localSheetId="1">#REF!</definedName>
    <definedName name="congbenuoc" localSheetId="1">#REF!</definedName>
    <definedName name="congcoc" localSheetId="1">#REF!</definedName>
    <definedName name="congcocot" localSheetId="1">#REF!</definedName>
    <definedName name="congcocott" localSheetId="1">#REF!</definedName>
    <definedName name="congcomong" localSheetId="1">#REF!</definedName>
    <definedName name="congcottron" localSheetId="1">#REF!</definedName>
    <definedName name="congcotvuong" localSheetId="1">#REF!</definedName>
    <definedName name="congdam" localSheetId="1">#REF!</definedName>
    <definedName name="congdan1" localSheetId="1">#REF!</definedName>
    <definedName name="congdan2" localSheetId="1">#REF!</definedName>
    <definedName name="congdandusan" localSheetId="1">#REF!</definedName>
    <definedName name="conglanhto" localSheetId="1">#REF!</definedName>
    <definedName name="congmong" localSheetId="1">#REF!</definedName>
    <definedName name="congmongbang" localSheetId="1">#REF!</definedName>
    <definedName name="congmongdon" localSheetId="1">#REF!</definedName>
    <definedName name="congpanen" localSheetId="1">#REF!</definedName>
    <definedName name="congsan" localSheetId="1">#REF!</definedName>
    <definedName name="congthang" localSheetId="1">#REF!</definedName>
    <definedName name="CongVattu" localSheetId="1">#REF!</definedName>
    <definedName name="CONST_EQ" localSheetId="1">#REF!</definedName>
    <definedName name="conversion" localSheetId="1">#REF!</definedName>
    <definedName name="COPLDC" localSheetId="1">#REF!</definedName>
    <definedName name="coppha" localSheetId="1">#REF!</definedName>
    <definedName name="COT" localSheetId="1">#REF!</definedName>
    <definedName name="cot7.5" localSheetId="1">#REF!</definedName>
    <definedName name="cot8.5" localSheetId="1">#REF!</definedName>
    <definedName name="COTBTPCP" localSheetId="1">#REF!</definedName>
    <definedName name="CotBTtronVuong" localSheetId="1">#REF!</definedName>
    <definedName name="cottron" localSheetId="1">#REF!</definedName>
    <definedName name="cotvuong" localSheetId="1">#REF!</definedName>
    <definedName name="Coù__4" localSheetId="1">#REF!</definedName>
    <definedName name="Country" localSheetId="1">#REF!</definedName>
    <definedName name="COVER" localSheetId="1">#REF!</definedName>
    <definedName name="CP" localSheetId="5" hidden="1">#REF!</definedName>
    <definedName name="CP" localSheetId="7" hidden="1">#REF!</definedName>
    <definedName name="CP" localSheetId="9" hidden="1">#REF!</definedName>
    <definedName name="CP" localSheetId="11" hidden="1">#REF!</definedName>
    <definedName name="CP" localSheetId="1" hidden="1">#REF!</definedName>
    <definedName name="CP" hidden="1">#REF!</definedName>
    <definedName name="CPC" localSheetId="1">#REF!</definedName>
    <definedName name="cphoi" localSheetId="1">#REF!</definedName>
    <definedName name="CPK" localSheetId="1">#REF!</definedName>
    <definedName name="cpmtc" localSheetId="1">#REF!</definedName>
    <definedName name="cpnc" localSheetId="1">#REF!</definedName>
    <definedName name="CPT" localSheetId="1">#REF!</definedName>
    <definedName name="CPTB" localSheetId="1">#REF!</definedName>
    <definedName name="cptt" localSheetId="1">#REF!</definedName>
    <definedName name="CPVC100" localSheetId="1">#REF!</definedName>
    <definedName name="CPVC35" localSheetId="1">#REF!</definedName>
    <definedName name="CPVCDN" localSheetId="1">#REF!</definedName>
    <definedName name="cpvl" localSheetId="1">#REF!</definedName>
    <definedName name="CRD" localSheetId="1">#REF!</definedName>
    <definedName name="crit" localSheetId="1">#REF!</definedName>
    <definedName name="crit1" localSheetId="1">#REF!</definedName>
    <definedName name="CRIT10" localSheetId="1">#REF!</definedName>
    <definedName name="CRIT2" localSheetId="1">#REF!</definedName>
    <definedName name="CRIT3" localSheetId="1">#REF!</definedName>
    <definedName name="crit4" localSheetId="1">#REF!</definedName>
    <definedName name="CRIT5" localSheetId="1">#REF!</definedName>
    <definedName name="CRIT6" localSheetId="1">#REF!</definedName>
    <definedName name="CRIT7" localSheetId="1">#REF!</definedName>
    <definedName name="CRIT8" localSheetId="1">#REF!</definedName>
    <definedName name="CRIT9" localSheetId="1">#REF!</definedName>
    <definedName name="CRITINST" localSheetId="1">#REF!</definedName>
    <definedName name="CRITPURC" localSheetId="1">#REF!</definedName>
    <definedName name="CRS" localSheetId="1">#REF!</definedName>
    <definedName name="CRT_EXT" localSheetId="1">#REF!</definedName>
    <definedName name="CRT_INT" localSheetId="1">#REF!</definedName>
    <definedName name="CS" localSheetId="1">#REF!</definedName>
    <definedName name="CS_10" localSheetId="1">#REF!</definedName>
    <definedName name="CS_100" localSheetId="1">#REF!</definedName>
    <definedName name="CS_10S" localSheetId="1">#REF!</definedName>
    <definedName name="CS_120" localSheetId="1">#REF!</definedName>
    <definedName name="CS_140" localSheetId="1">#REF!</definedName>
    <definedName name="CS_160" localSheetId="1">#REF!</definedName>
    <definedName name="CS_20" localSheetId="1">#REF!</definedName>
    <definedName name="CS_30" localSheetId="1">#REF!</definedName>
    <definedName name="CS_40" localSheetId="1">#REF!</definedName>
    <definedName name="CS_40S" localSheetId="1">#REF!</definedName>
    <definedName name="CS_5S" localSheetId="1">#REF!</definedName>
    <definedName name="CS_60" localSheetId="1">#REF!</definedName>
    <definedName name="CS_80" localSheetId="1">#REF!</definedName>
    <definedName name="CS_80S" localSheetId="1">#REF!</definedName>
    <definedName name="CS_STD" localSheetId="1">#REF!</definedName>
    <definedName name="CS_XS" localSheetId="1">#REF!</definedName>
    <definedName name="CS_XXS" localSheetId="1">#REF!</definedName>
    <definedName name="csan" localSheetId="1">#REF!</definedName>
    <definedName name="CSau" localSheetId="1">#REF!</definedName>
    <definedName name="csd3p" localSheetId="1">#REF!</definedName>
    <definedName name="csddg1p" localSheetId="1">#REF!</definedName>
    <definedName name="csddt1p" localSheetId="1">#REF!</definedName>
    <definedName name="csht3p" localSheetId="1">#REF!</definedName>
    <definedName name="CT" localSheetId="1">#REF!</definedName>
    <definedName name="CT_50" localSheetId="1">#REF!</definedName>
    <definedName name="CT_KSTK" localSheetId="1">#REF!</definedName>
    <definedName name="CT_MCX" localSheetId="1">#REF!</definedName>
    <definedName name="CT0.4" localSheetId="1">#REF!</definedName>
    <definedName name="ctbb" localSheetId="1">#REF!</definedName>
    <definedName name="CTBL" localSheetId="1">#REF!</definedName>
    <definedName name="CTCT" localSheetId="1">#REF!</definedName>
    <definedName name="CTCT1" hidden="1">{"'Sheet1'!$L$16"}</definedName>
    <definedName name="ctdn9697" localSheetId="1">#REF!</definedName>
    <definedName name="CTGT2" localSheetId="1">#REF!</definedName>
    <definedName name="CTGT3" localSheetId="1">#REF!</definedName>
    <definedName name="CTGT4" localSheetId="1">#REF!</definedName>
    <definedName name="CTGT5" localSheetId="1">#REF!</definedName>
    <definedName name="ctiep" localSheetId="1">#REF!</definedName>
    <definedName name="CTIET" localSheetId="1">#REF!</definedName>
    <definedName name="CTieu_H" localSheetId="1">#REF!</definedName>
    <definedName name="CTieuXB" localSheetId="1">#REF!</definedName>
    <definedName name="ctmai" localSheetId="1">#REF!</definedName>
    <definedName name="CTN" localSheetId="1">#REF!</definedName>
    <definedName name="ctong" localSheetId="1">#REF!</definedName>
    <definedName name="CTRAM" localSheetId="1">#REF!</definedName>
    <definedName name="ctre" localSheetId="1">#REF!</definedName>
    <definedName name="CTTC10nam" hidden="1">{"'Sheet1'!$L$16"}</definedName>
    <definedName name="CTV_EXT" localSheetId="1">#REF!</definedName>
    <definedName name="CTV_HKS" localSheetId="1">#REF!</definedName>
    <definedName name="cu" localSheetId="1">#REF!</definedName>
    <definedName name="CU_LY" localSheetId="1">#REF!</definedName>
    <definedName name="CU_LY_VAN_CHUYEN_GIA_QUYEN" localSheetId="1">#REF!</definedName>
    <definedName name="CU_LY_VAN_CHUYEN_THU_CONG" localSheetId="1">#REF!</definedName>
    <definedName name="cuaong" localSheetId="1">#REF!</definedName>
    <definedName name="culy" localSheetId="1">#REF!</definedName>
    <definedName name="CuLy_Q" localSheetId="1">#REF!</definedName>
    <definedName name="cun" localSheetId="1">#REF!</definedName>
    <definedName name="cuoc_vc" localSheetId="1">#REF!</definedName>
    <definedName name="cuoc89" localSheetId="1">#REF!</definedName>
    <definedName name="CuocVC" localSheetId="1">#REF!</definedName>
    <definedName name="cuonong" localSheetId="1">#REF!</definedName>
    <definedName name="CURRENCY" localSheetId="1">#REF!</definedName>
    <definedName name="cutback" localSheetId="1">#REF!</definedName>
    <definedName name="cuu" localSheetId="1">#REF!</definedName>
    <definedName name="CVC" localSheetId="1">#REF!</definedName>
    <definedName name="CVC_Q" localSheetId="1">#REF!</definedName>
    <definedName name="cx" localSheetId="1">#REF!</definedName>
    <definedName name="cxbxn" hidden="1">{"'Sheet1'!$L$16"}</definedName>
    <definedName name="cy" localSheetId="1">#REF!</definedName>
    <definedName name="d_" localSheetId="1">#REF!</definedName>
    <definedName name="D_7101A_B" localSheetId="1">#REF!</definedName>
    <definedName name="D_L" localSheetId="1">#REF!</definedName>
    <definedName name="D_n" localSheetId="1">#REF!</definedName>
    <definedName name="d1_" localSheetId="1">#REF!</definedName>
    <definedName name="d2_" localSheetId="1">#REF!</definedName>
    <definedName name="d3_" localSheetId="1">#REF!</definedName>
    <definedName name="DA" localSheetId="1">#REF!</definedName>
    <definedName name="da_hoc_xay" localSheetId="1">#REF!</definedName>
    <definedName name="da1x0.5" localSheetId="1">#REF!</definedName>
    <definedName name="da1x1" localSheetId="1">#REF!</definedName>
    <definedName name="da1x2" localSheetId="1">#REF!</definedName>
    <definedName name="da4x7" localSheetId="1">#REF!</definedName>
    <definedName name="dacat" localSheetId="1">#REF!</definedName>
    <definedName name="Dad" hidden="1">{"'Sheet1'!$L$16"}</definedName>
    <definedName name="dah" localSheetId="1">#REF!</definedName>
    <definedName name="dahb" localSheetId="1">#REF!</definedName>
    <definedName name="dahg" localSheetId="1">#REF!</definedName>
    <definedName name="dahnlt" localSheetId="1">#REF!</definedName>
    <definedName name="dahoc" localSheetId="1">#REF!</definedName>
    <definedName name="DAKT" localSheetId="1">#REF!</definedName>
    <definedName name="Dalan" localSheetId="1">#REF!</definedName>
    <definedName name="DALANPASTE" localSheetId="1">#REF!</definedName>
    <definedName name="dam" localSheetId="1">#REF!</definedName>
    <definedName name="dam_24" localSheetId="1">#REF!</definedName>
    <definedName name="dam_cau_BTCT" localSheetId="1">#REF!</definedName>
    <definedName name="damban1" localSheetId="1">#REF!</definedName>
    <definedName name="damban1kw" localSheetId="1">#REF!</definedName>
    <definedName name="damcoc60" localSheetId="1">#REF!</definedName>
    <definedName name="damcoc80" localSheetId="1">#REF!</definedName>
    <definedName name="damdui1.5" localSheetId="1">#REF!</definedName>
    <definedName name="DamNgang" localSheetId="1">#REF!</definedName>
    <definedName name="Dan_dung" localSheetId="1">#REF!</definedName>
    <definedName name="danducsan" localSheetId="1">#REF!</definedName>
    <definedName name="dao" localSheetId="1">#REF!</definedName>
    <definedName name="Dao_dap_da" localSheetId="1">#REF!</definedName>
    <definedName name="dao_dap_dat" localSheetId="1">#REF!</definedName>
    <definedName name="DAO_DAT" localSheetId="1">#REF!</definedName>
    <definedName name="Dao_dat_bang_may" localSheetId="1">#REF!</definedName>
    <definedName name="Dao_dat_bang_thu_cong" localSheetId="1">#REF!</definedName>
    <definedName name="dao0.4" localSheetId="1">#REF!</definedName>
    <definedName name="dao0.6" localSheetId="1">#REF!</definedName>
    <definedName name="dao0.65" localSheetId="1">#REF!</definedName>
    <definedName name="dao0.8" localSheetId="1">#REF!</definedName>
    <definedName name="dao1.0" localSheetId="1">#REF!</definedName>
    <definedName name="dao1.2" localSheetId="1">#REF!</definedName>
    <definedName name="dao1.25" localSheetId="1">#REF!</definedName>
    <definedName name="dap" localSheetId="1">#REF!</definedName>
    <definedName name="Dap_dat_bang_may" localSheetId="1">#REF!</definedName>
    <definedName name="Dap_dat_bang_thu_cong" localSheetId="1">#REF!</definedName>
    <definedName name="DAT" localSheetId="1">#REF!</definedName>
    <definedName name="data" localSheetId="1">#REF!</definedName>
    <definedName name="DATA_DATA2_List" localSheetId="1">#REF!</definedName>
    <definedName name="data1" localSheetId="5" hidden="1">#REF!</definedName>
    <definedName name="data1" localSheetId="7" hidden="1">#REF!</definedName>
    <definedName name="data1" localSheetId="9" hidden="1">#REF!</definedName>
    <definedName name="data1" localSheetId="11" hidden="1">#REF!</definedName>
    <definedName name="data1" localSheetId="1" hidden="1">#REF!</definedName>
    <definedName name="data1" hidden="1">#REF!</definedName>
    <definedName name="Data11" localSheetId="1">#REF!</definedName>
    <definedName name="data1204" localSheetId="1">#REF!</definedName>
    <definedName name="DATA2" localSheetId="1">#REF!</definedName>
    <definedName name="DATA3" localSheetId="1">#REF!</definedName>
    <definedName name="Data41" localSheetId="1">#REF!</definedName>
    <definedName name="_xlnm.Database" localSheetId="1">#REF!</definedName>
    <definedName name="datak" localSheetId="1">#REF!</definedName>
    <definedName name="datal" localSheetId="1">#REF!</definedName>
    <definedName name="DataStaff" localSheetId="1">#REF!</definedName>
    <definedName name="DATAÙ" localSheetId="1">#REF!</definedName>
    <definedName name="DATDAO" localSheetId="1">#REF!</definedName>
    <definedName name="Date" localSheetId="1">#REF!</definedName>
    <definedName name="Dattt" localSheetId="1">#REF!</definedName>
    <definedName name="Datvv" localSheetId="1">#REF!</definedName>
    <definedName name="Daucapcongotnong" localSheetId="1">#REF!</definedName>
    <definedName name="Daucaplapdattrongvangoainha" localSheetId="1">#REF!</definedName>
    <definedName name="DaucotdongcuaUc" localSheetId="1">#REF!</definedName>
    <definedName name="Daucotdongnhom" localSheetId="1">#REF!</definedName>
    <definedName name="daunoi" localSheetId="1">#REF!</definedName>
    <definedName name="Daunoinhomdong" localSheetId="1">#REF!</definedName>
    <definedName name="DayCEV" localSheetId="1">#REF!</definedName>
    <definedName name="daychay" localSheetId="1">#REF!</definedName>
    <definedName name="DBASE" localSheetId="1">#REF!</definedName>
    <definedName name="dbln" localSheetId="1">#REF!</definedName>
    <definedName name="DBT" localSheetId="1">#REF!</definedName>
    <definedName name="dcct" localSheetId="1">#REF!</definedName>
    <definedName name="dche" localSheetId="1">#REF!</definedName>
    <definedName name="DCHINH" localSheetId="1">#REF!</definedName>
    <definedName name="DÇm_33" localSheetId="1">#REF!</definedName>
    <definedName name="DD" localSheetId="1">#REF!</definedName>
    <definedName name="DDAY" localSheetId="1">#REF!</definedName>
    <definedName name="dden" localSheetId="1">#REF!</definedName>
    <definedName name="ddinh" localSheetId="1">#REF!</definedName>
    <definedName name="DDK" localSheetId="1">#REF!</definedName>
    <definedName name="de" localSheetId="1">#REF!</definedName>
    <definedName name="Delta" localSheetId="1">#REF!</definedName>
    <definedName name="den_bu" localSheetId="1">#REF!</definedName>
    <definedName name="denbu" localSheetId="1">#REF!</definedName>
    <definedName name="Det32x3" localSheetId="1">#REF!</definedName>
    <definedName name="Det35x3" localSheetId="1">#REF!</definedName>
    <definedName name="Det40x4" localSheetId="1">#REF!</definedName>
    <definedName name="Det50x5" localSheetId="1">#REF!</definedName>
    <definedName name="Det63x6" localSheetId="1">#REF!</definedName>
    <definedName name="Det75x6" localSheetId="1">#REF!</definedName>
    <definedName name="Detour" localSheetId="1">#REF!</definedName>
    <definedName name="dg_5cau" localSheetId="1">#REF!</definedName>
    <definedName name="DG_M_C_X" localSheetId="1">#REF!</definedName>
    <definedName name="dgbdII" localSheetId="1">#REF!</definedName>
    <definedName name="dgc" localSheetId="1">#REF!</definedName>
    <definedName name="DGCT_T.Quy_P.Thuy_Q" localSheetId="1">#REF!</definedName>
    <definedName name="DGCT_TRAUQUYPHUTHUY_HN" localSheetId="1">#REF!</definedName>
    <definedName name="DGCTI592" localSheetId="1">#REF!</definedName>
    <definedName name="dgd" localSheetId="1">#REF!</definedName>
    <definedName name="DGHSDT" localSheetId="1">#REF!</definedName>
    <definedName name="DGIA" localSheetId="1">#REF!</definedName>
    <definedName name="DGIA2" localSheetId="1">#REF!</definedName>
    <definedName name="DGNC" localSheetId="1">#REF!</definedName>
    <definedName name="dgqndn" localSheetId="1">#REF!</definedName>
    <definedName name="DGTV" localSheetId="1">#REF!</definedName>
    <definedName name="dgvl" localSheetId="1">#REF!</definedName>
    <definedName name="DGVT" localSheetId="1">#REF!</definedName>
    <definedName name="dhoc" localSheetId="1">#REF!</definedName>
    <definedName name="dhom" localSheetId="1">#REF!</definedName>
    <definedName name="dien" localSheetId="1">#REF!</definedName>
    <definedName name="Diengiai_n" localSheetId="1">#REF!</definedName>
    <definedName name="dientichck" localSheetId="1">#REF!</definedName>
    <definedName name="dim" localSheetId="1">#REF!</definedName>
    <definedName name="dinh2" localSheetId="1">#REF!</definedName>
    <definedName name="Dinhmuc" localSheetId="1">#REF!</definedName>
    <definedName name="Discount" localSheetId="5" hidden="1">#REF!</definedName>
    <definedName name="Discount" localSheetId="7" hidden="1">#REF!</definedName>
    <definedName name="Discount" localSheetId="9" hidden="1">#REF!</definedName>
    <definedName name="Discount" localSheetId="11" hidden="1">#REF!</definedName>
    <definedName name="Discount" localSheetId="1" hidden="1">#REF!</definedName>
    <definedName name="Discount" hidden="1">#REF!</definedName>
    <definedName name="display_area_2" localSheetId="5" hidden="1">#REF!</definedName>
    <definedName name="display_area_2" localSheetId="7" hidden="1">#REF!</definedName>
    <definedName name="display_area_2" localSheetId="9" hidden="1">#REF!</definedName>
    <definedName name="display_area_2" localSheetId="11" hidden="1">#REF!</definedName>
    <definedName name="display_area_2" localSheetId="1" hidden="1">#REF!</definedName>
    <definedName name="display_area_2" hidden="1">#REF!</definedName>
    <definedName name="dl" hidden="1">{"'Sheet1'!$L$16"}</definedName>
    <definedName name="DLC" localSheetId="1">#REF!</definedName>
    <definedName name="DLCC" localSheetId="1">#REF!</definedName>
    <definedName name="DM" localSheetId="1">#REF!</definedName>
    <definedName name="dm56bxd" localSheetId="1">#REF!</definedName>
    <definedName name="dmat" localSheetId="1">#REF!</definedName>
    <definedName name="dmdv" localSheetId="1">#REF!</definedName>
    <definedName name="DMHD" localSheetId="1">#REF!</definedName>
    <definedName name="DMKH" localSheetId="1">#REF!</definedName>
    <definedName name="DMlapdatxa" localSheetId="1">#REF!</definedName>
    <definedName name="DMTK" localSheetId="1">#REF!</definedName>
    <definedName name="DMVT" localSheetId="1">#REF!</definedName>
    <definedName name="DN" localSheetId="1">#REF!</definedName>
    <definedName name="DÑt45x4" localSheetId="1">#REF!</definedName>
    <definedName name="do" hidden="1">{"'Sheet1'!$L$16"}</definedName>
    <definedName name="doan1" localSheetId="1">#REF!</definedName>
    <definedName name="doan2" localSheetId="1">#REF!</definedName>
    <definedName name="doan3" localSheetId="1">#REF!</definedName>
    <definedName name="doan4" localSheetId="1">#REF!</definedName>
    <definedName name="doan5" localSheetId="1">#REF!</definedName>
    <definedName name="doan6" localSheetId="1">#REF!</definedName>
    <definedName name="DoanI_2" localSheetId="1">#REF!</definedName>
    <definedName name="DoanII_2" localSheetId="1">#REF!</definedName>
    <definedName name="dobt" localSheetId="1">#REF!</definedName>
    <definedName name="DOC" localSheetId="1">#REF!</definedName>
    <definedName name="Documents_array" localSheetId="1">#REF!</definedName>
    <definedName name="DON_GIA_3282" localSheetId="1">#REF!</definedName>
    <definedName name="DON_GIA_3283" localSheetId="1">#REF!</definedName>
    <definedName name="DON_GIA_3285" localSheetId="1">#REF!</definedName>
    <definedName name="DON_GIA_VAN_CHUYEN_36" localSheetId="1">#REF!</definedName>
    <definedName name="Dong_A" localSheetId="1">#REF!</definedName>
    <definedName name="Dong_B" localSheetId="1">#REF!</definedName>
    <definedName name="Dong_coc" localSheetId="1">#REF!</definedName>
    <definedName name="Dong_coc_cu" localSheetId="1">#REF!</definedName>
    <definedName name="dongia" localSheetId="1">#REF!</definedName>
    <definedName name="DongiaPA1" localSheetId="1">#REF!</definedName>
    <definedName name="DongiaPA2" localSheetId="1">#REF!</definedName>
    <definedName name="dongiavanchuyen" localSheetId="1">#REF!</definedName>
    <definedName name="Donvi" localSheetId="1">#REF!</definedName>
    <definedName name="dr" hidden="1">{"'Sheet1'!$L$16"}</definedName>
    <definedName name="DRAFT" localSheetId="1">#REF!</definedName>
    <definedName name="dry.." localSheetId="1">#REF!</definedName>
    <definedName name="ds" localSheetId="1">#REF!</definedName>
    <definedName name="DS_2" localSheetId="1">#REF!</definedName>
    <definedName name="DS_305" localSheetId="1">#REF!</definedName>
    <definedName name="DS_381" localSheetId="1">#REF!</definedName>
    <definedName name="DS1p1vc" localSheetId="1">#REF!</definedName>
    <definedName name="ds1p2nc" localSheetId="1">#REF!</definedName>
    <definedName name="ds1p2vc" localSheetId="1">#REF!</definedName>
    <definedName name="ds1pnc" localSheetId="1">#REF!</definedName>
    <definedName name="ds1pvl" localSheetId="1">#REF!</definedName>
    <definedName name="ds3pctnc" localSheetId="1">#REF!</definedName>
    <definedName name="ds3pctvc" localSheetId="1">#REF!</definedName>
    <definedName name="ds3pctvl" localSheetId="1">#REF!</definedName>
    <definedName name="ds3pnc" localSheetId="1">#REF!</definedName>
    <definedName name="ds3pvl" localSheetId="1">#REF!</definedName>
    <definedName name="DSDC" localSheetId="1">#REF!</definedName>
    <definedName name="dsds" hidden="1">{"'Sheet1'!$L$16"}</definedName>
    <definedName name="DSet" localSheetId="1">#REF!</definedName>
    <definedName name="dsgd" localSheetId="1">#REF!</definedName>
    <definedName name="dskhu" localSheetId="1">#REF!</definedName>
    <definedName name="dsm" localSheetId="1">#REF!</definedName>
    <definedName name="DSPK1p1nc" localSheetId="1">#REF!</definedName>
    <definedName name="DSPK1p1vl" localSheetId="1">#REF!</definedName>
    <definedName name="DSPK1pnc" localSheetId="1">#REF!</definedName>
    <definedName name="DSPK1pvl" localSheetId="1">#REF!</definedName>
    <definedName name="DSTinh" localSheetId="1">#REF!</definedName>
    <definedName name="DSUMDATA" localSheetId="1">#REF!</definedName>
    <definedName name="DT_VKHNN" localSheetId="1">#REF!</definedName>
    <definedName name="DTBH" localSheetId="1">#REF!</definedName>
    <definedName name="DTCTANG_BD" localSheetId="1">#REF!</definedName>
    <definedName name="DTCTANG_HT_BD" localSheetId="1">#REF!</definedName>
    <definedName name="DTCTANG_HT_KT" localSheetId="1">#REF!</definedName>
    <definedName name="DTCTANG_KT" localSheetId="1">#REF!</definedName>
    <definedName name="dtdt" localSheetId="1">#REF!</definedName>
    <definedName name="dtich1" localSheetId="1">#REF!</definedName>
    <definedName name="dtich2" localSheetId="1">#REF!</definedName>
    <definedName name="dtich3" localSheetId="1">#REF!</definedName>
    <definedName name="dtich4" localSheetId="1">#REF!</definedName>
    <definedName name="dtich5" localSheetId="1">#REF!</definedName>
    <definedName name="dtich6" localSheetId="1">#REF!</definedName>
    <definedName name="DTKS" localSheetId="1">#REF!</definedName>
    <definedName name="DTT" localSheetId="1">#REF!</definedName>
    <definedName name="dttdb" localSheetId="1">#REF!</definedName>
    <definedName name="dttdg" localSheetId="1">#REF!</definedName>
    <definedName name="DU_TOAN_CHI_TIET_CONG_TO" localSheetId="1">#REF!</definedName>
    <definedName name="DU_TOAN_CHI_TIET_DZ22KV" localSheetId="1">#REF!</definedName>
    <definedName name="DU_TOAN_CHI_TIET_KHO_BAI" localSheetId="1">#REF!</definedName>
    <definedName name="DUCANH" hidden="1">{"'Sheet1'!$L$16"}</definedName>
    <definedName name="duccong" localSheetId="1">#REF!</definedName>
    <definedName name="DUDAUCO" localSheetId="1">#REF!</definedName>
    <definedName name="DUDAUNO" localSheetId="1">#REF!</definedName>
    <definedName name="duoi" localSheetId="1">#REF!</definedName>
    <definedName name="duong" hidden="1">{"'Sheet1'!$L$16"}</definedName>
    <definedName name="Duong_373" localSheetId="1">#REF!</definedName>
    <definedName name="Duong_dau_cau" localSheetId="1">#REF!</definedName>
    <definedName name="Duong_tam" localSheetId="1">#REF!</definedName>
    <definedName name="DuongLoai1" localSheetId="1">#REF!</definedName>
    <definedName name="DuongLoai2" localSheetId="1">#REF!</definedName>
    <definedName name="DuongLoai3" localSheetId="1">#REF!</definedName>
    <definedName name="DuongLoai4" localSheetId="1">#REF!</definedName>
    <definedName name="DuongLoai5" localSheetId="1">#REF!</definedName>
    <definedName name="DUT" localSheetId="1">#REF!</definedName>
    <definedName name="DutoanDongmo" localSheetId="1">#REF!</definedName>
    <definedName name="dvql" localSheetId="1">#REF!</definedName>
    <definedName name="DX" localSheetId="1">#REF!</definedName>
    <definedName name="DY" localSheetId="1">#REF!</definedName>
    <definedName name="DZ_04" localSheetId="1">#REF!</definedName>
    <definedName name="DZ_35" localSheetId="1">#REF!</definedName>
    <definedName name="E_p" localSheetId="1">#REF!</definedName>
    <definedName name="Ea" localSheetId="1">#REF!</definedName>
    <definedName name="EARTH" localSheetId="1">#REF!</definedName>
    <definedName name="Eb" localSheetId="1">#REF!</definedName>
    <definedName name="Ebdam" localSheetId="1">#REF!</definedName>
    <definedName name="EBT" localSheetId="1">#REF!</definedName>
    <definedName name="Ec" localSheetId="1">#REF!</definedName>
    <definedName name="Ecdc" localSheetId="1">#REF!</definedName>
    <definedName name="Ecot1" localSheetId="1">#REF!</definedName>
    <definedName name="EDR" localSheetId="1">#REF!</definedName>
    <definedName name="Email" localSheetId="1">#REF!</definedName>
    <definedName name="emb" localSheetId="1">#REF!</definedName>
    <definedName name="En" localSheetId="1">#REF!</definedName>
    <definedName name="end" localSheetId="1">#REF!</definedName>
    <definedName name="End_1" localSheetId="1">#REF!</definedName>
    <definedName name="End_10" localSheetId="1">#REF!</definedName>
    <definedName name="End_11" localSheetId="1">#REF!</definedName>
    <definedName name="End_12" localSheetId="1">#REF!</definedName>
    <definedName name="End_13" localSheetId="1">#REF!</definedName>
    <definedName name="End_2" localSheetId="1">#REF!</definedName>
    <definedName name="End_3" localSheetId="1">#REF!</definedName>
    <definedName name="End_4" localSheetId="1">#REF!</definedName>
    <definedName name="End_5" localSheetId="1">#REF!</definedName>
    <definedName name="End_6" localSheetId="1">#REF!</definedName>
    <definedName name="End_7" localSheetId="1">#REF!</definedName>
    <definedName name="End_8" localSheetId="1">#REF!</definedName>
    <definedName name="End_9" localSheetId="1">#REF!</definedName>
    <definedName name="Eo" localSheetId="1">#REF!</definedName>
    <definedName name="epcoc" localSheetId="1">#REF!</definedName>
    <definedName name="EQI" localSheetId="1">#REF!</definedName>
    <definedName name="ETCDC" localSheetId="1">#REF!</definedName>
    <definedName name="EVNB" localSheetId="1">#REF!</definedName>
    <definedName name="ex" localSheetId="1">#REF!</definedName>
    <definedName name="Ex_L" localSheetId="1">#REF!</definedName>
    <definedName name="EX_Length_373" localSheetId="1">#REF!</definedName>
    <definedName name="EXC" localSheetId="1">#REF!</definedName>
    <definedName name="EXCH" localSheetId="1">#REF!</definedName>
    <definedName name="EXPORT" localSheetId="1">#REF!</definedName>
    <definedName name="_xlnm.Extract" localSheetId="1">#REF!</definedName>
    <definedName name="f" localSheetId="1">#REF!</definedName>
    <definedName name="F1bo" localSheetId="1">#REF!</definedName>
    <definedName name="f82E46" localSheetId="1">#REF!</definedName>
    <definedName name="f92F56" localSheetId="1">#REF!</definedName>
    <definedName name="FACTOR" localSheetId="1">#REF!</definedName>
    <definedName name="Fax" localSheetId="1">#REF!</definedName>
    <definedName name="Fay" localSheetId="1">#REF!</definedName>
    <definedName name="fc" localSheetId="1">#REF!</definedName>
    <definedName name="fc_" localSheetId="1">#REF!</definedName>
    <definedName name="FC5_total" localSheetId="1">#REF!</definedName>
    <definedName name="FC6_total" localSheetId="1">#REF!</definedName>
    <definedName name="FCode" localSheetId="5" hidden="1">#REF!</definedName>
    <definedName name="FCode" localSheetId="7" hidden="1">#REF!</definedName>
    <definedName name="FCode" localSheetId="9" hidden="1">#REF!</definedName>
    <definedName name="FCode" localSheetId="11" hidden="1">#REF!</definedName>
    <definedName name="FCode" localSheetId="1" hidden="1">#REF!</definedName>
    <definedName name="FCode" hidden="1">#REF!</definedName>
    <definedName name="fcp" localSheetId="1">#REF!</definedName>
    <definedName name="Fdaymong" localSheetId="1">#REF!</definedName>
    <definedName name="FDR" localSheetId="1">#REF!</definedName>
    <definedName name="fff" hidden="1">{"'Sheet1'!$L$16"}</definedName>
    <definedName name="fh" localSheetId="1">#REF!</definedName>
    <definedName name="fI" localSheetId="1">#REF!</definedName>
    <definedName name="fII" localSheetId="1">#REF!</definedName>
    <definedName name="FIL" localSheetId="1">#REF!</definedName>
    <definedName name="FILE" localSheetId="1">#REF!</definedName>
    <definedName name="fjh" localSheetId="1">#REF!</definedName>
    <definedName name="FlexZZ" localSheetId="1">#REF!</definedName>
    <definedName name="Fnc" localSheetId="1">#REF!</definedName>
    <definedName name="Fng" localSheetId="1">#REF!</definedName>
    <definedName name="fs" localSheetId="1">#REF!</definedName>
    <definedName name="fsdfdsf" hidden="1">{"'Sheet1'!$L$16"}</definedName>
    <definedName name="ftd" localSheetId="1">#REF!</definedName>
    <definedName name="fth" localSheetId="1">#REF!</definedName>
    <definedName name="fuji" localSheetId="1">#REF!</definedName>
    <definedName name="Fy_" localSheetId="1">#REF!</definedName>
    <definedName name="G" localSheetId="1">#REF!</definedName>
    <definedName name="g_" localSheetId="1">#REF!</definedName>
    <definedName name="g_1" localSheetId="1">#REF!</definedName>
    <definedName name="G_2" localSheetId="1">#REF!</definedName>
    <definedName name="g_3" localSheetId="1">#REF!</definedName>
    <definedName name="G_ME" localSheetId="1">#REF!</definedName>
    <definedName name="gach" localSheetId="1">#REF!</definedName>
    <definedName name="GAHT" localSheetId="1">#REF!</definedName>
    <definedName name="GaicapbocCuXLPEPVCPVCloaiCEVV18den35kV" localSheetId="1">#REF!</definedName>
    <definedName name="gama" localSheetId="1">#REF!</definedName>
    <definedName name="Gamadam" localSheetId="1">#REF!</definedName>
    <definedName name="GC" localSheetId="1">#REF!</definedName>
    <definedName name="GC_DN" localSheetId="1">#REF!</definedName>
    <definedName name="GC_HT" localSheetId="1">#REF!</definedName>
    <definedName name="GC_TD" localSheetId="1">#REF!</definedName>
    <definedName name="GD_1" localSheetId="1">#REF!</definedName>
    <definedName name="GD_2" localSheetId="1">#REF!</definedName>
    <definedName name="gdf" localSheetId="1">#REF!</definedName>
    <definedName name="GDL" localSheetId="1">#REF!</definedName>
    <definedName name="geff" localSheetId="1">#REF!</definedName>
    <definedName name="geo" localSheetId="1">#REF!</definedName>
    <definedName name="gg" localSheetId="1">#REF!</definedName>
    <definedName name="gh" hidden="1">{"'Sheet1'!$L$16"}</definedName>
    <definedName name="ghichu" localSheetId="1">#REF!</definedName>
    <definedName name="ghip" localSheetId="1">#REF!</definedName>
    <definedName name="gia" localSheetId="1">#REF!</definedName>
    <definedName name="Gia_CT" localSheetId="1">#REF!</definedName>
    <definedName name="GIA_CU_LY_VAN_CHUYEN" localSheetId="1">#REF!</definedName>
    <definedName name="gia_tien" localSheetId="1">#REF!</definedName>
    <definedName name="gia_tien_1" localSheetId="1">#REF!</definedName>
    <definedName name="gia_tien_2" localSheetId="1">#REF!</definedName>
    <definedName name="gia_tien_3" localSheetId="1">#REF!</definedName>
    <definedName name="gia_tien_BTN" localSheetId="1">#REF!</definedName>
    <definedName name="Gia_VT" localSheetId="1">#REF!</definedName>
    <definedName name="GiacapAvanxoanLVABCXLPE" localSheetId="1">#REF!</definedName>
    <definedName name="GiacapbocCuXLPEPVCDSTAPVCloaiCEVVST" localSheetId="1">#REF!</definedName>
    <definedName name="GiacapbocCuXLPEPVCDSTPVCloaiCEVVST12den24kV" localSheetId="1">#REF!</definedName>
    <definedName name="GiacapbocCuXLPEPVCDSTPVCloaiCEVVST18den35kV" localSheetId="1">#REF!</definedName>
    <definedName name="GiacapbocCuXLPEPVCloaiCEV" localSheetId="1">#REF!</definedName>
    <definedName name="GiacapbocCuXLPEPVCloaiCEV12den24kV" localSheetId="1">#REF!</definedName>
    <definedName name="GiacapbocCuXLPEPVCloaiCEV18den35kV" localSheetId="1">#REF!</definedName>
    <definedName name="GiacapbocCuXLPEPVCPVCloaiCEVV12den24kV" localSheetId="1">#REF!</definedName>
    <definedName name="GiacapbocCuXLPEPVCSWPVCloaiCEVVSW12den24kV" localSheetId="1">#REF!</definedName>
    <definedName name="GiacapbocCuXLPEPVCSWPVCloaiCEVVSW18den35kV" localSheetId="1">#REF!</definedName>
    <definedName name="GiadayACbocPVC" localSheetId="1">#REF!</definedName>
    <definedName name="GiadayAS" localSheetId="1">#REF!</definedName>
    <definedName name="GiadayAtran" localSheetId="1">#REF!</definedName>
    <definedName name="GiadayAV" localSheetId="1">#REF!</definedName>
    <definedName name="GiadayAXLPE1kVlkyhieuAE" localSheetId="1">#REF!</definedName>
    <definedName name="GiadaycapCEV" localSheetId="1">#REF!</definedName>
    <definedName name="GiadaycapCuPVC600V" localSheetId="1">#REF!</definedName>
    <definedName name="GiadayCVV" localSheetId="1">#REF!</definedName>
    <definedName name="GiadayMtran" localSheetId="1">#REF!</definedName>
    <definedName name="Giai_doan" localSheetId="1">#REF!</definedName>
    <definedName name="Giasatthep" localSheetId="1">#REF!</definedName>
    <definedName name="Giavatlieukhac" localSheetId="1">#REF!</definedName>
    <definedName name="GIAVL_TRALY" localSheetId="1">#REF!</definedName>
    <definedName name="GIAVLIEUTN" localSheetId="1">#REF!</definedName>
    <definedName name="Giocong" localSheetId="1">#REF!</definedName>
    <definedName name="giom" localSheetId="1">#REF!</definedName>
    <definedName name="giomoi" localSheetId="1">#REF!</definedName>
    <definedName name="GJ" localSheetId="1">#REF!</definedName>
    <definedName name="gkGTGT" localSheetId="1">#REF!</definedName>
    <definedName name="gkkjl" hidden="1">{"'Sheet1'!$L$16"}</definedName>
    <definedName name="gl3p" localSheetId="1">#REF!</definedName>
    <definedName name="gld" localSheetId="1">#REF!</definedName>
    <definedName name="Goc32x3" localSheetId="1">#REF!</definedName>
    <definedName name="Goc35x3" localSheetId="1">#REF!</definedName>
    <definedName name="Goc40x4" localSheetId="1">#REF!</definedName>
    <definedName name="Goc45x4" localSheetId="1">#REF!</definedName>
    <definedName name="Goc50x5" localSheetId="1">#REF!</definedName>
    <definedName name="Goc63x6" localSheetId="1">#REF!</definedName>
    <definedName name="Goc75x6" localSheetId="1">#REF!</definedName>
    <definedName name="govan" localSheetId="1">#REF!</definedName>
    <definedName name="grB" localSheetId="1">#REF!</definedName>
    <definedName name="GRFICM" localSheetId="1">#REF!</definedName>
    <definedName name="GRID" localSheetId="1">#REF!</definedName>
    <definedName name="gs" localSheetId="1">#REF!</definedName>
    <definedName name="gse" localSheetId="1">#REF!</definedName>
    <definedName name="Gtb" localSheetId="1">#REF!</definedName>
    <definedName name="gtbtt" localSheetId="1">#REF!</definedName>
    <definedName name="GTDTCTANG_HT_NC_BD" localSheetId="1">#REF!</definedName>
    <definedName name="GTDTCTANG_HT_NC_KT" localSheetId="1">#REF!</definedName>
    <definedName name="GTDTCTANG_HT_VL_BD" localSheetId="1">#REF!</definedName>
    <definedName name="GTDTCTANG_HT_VL_KT" localSheetId="1">#REF!</definedName>
    <definedName name="GTDTCTANG_NC_BD" localSheetId="1">#REF!</definedName>
    <definedName name="GTDTCTANG_NC_KT" localSheetId="1">#REF!</definedName>
    <definedName name="GTDTCTANG_VL_BD" localSheetId="1">#REF!</definedName>
    <definedName name="GTDTCTANG_VL_KT" localSheetId="1">#REF!</definedName>
    <definedName name="Gthe" localSheetId="1">#REF!</definedName>
    <definedName name="GTRI" localSheetId="1">#REF!</definedName>
    <definedName name="gtst" localSheetId="1">#REF!</definedName>
    <definedName name="GTXL" localSheetId="1">#REF!</definedName>
    <definedName name="GTXL_1" localSheetId="1">#REF!</definedName>
    <definedName name="gvan" localSheetId="1">#REF!</definedName>
    <definedName name="GVL_LDT" localSheetId="1">#REF!</definedName>
    <definedName name="Gxl" localSheetId="1">#REF!</definedName>
    <definedName name="gxltt" localSheetId="1">#REF!</definedName>
    <definedName name="GXMAX" localSheetId="1">#REF!</definedName>
    <definedName name="GXMIN" localSheetId="1">#REF!</definedName>
    <definedName name="GYMAX" localSheetId="1">#REF!</definedName>
    <definedName name="GYMIN" localSheetId="1">#REF!</definedName>
    <definedName name="h" localSheetId="1">#REF!</definedName>
    <definedName name="H_" localSheetId="1">#REF!</definedName>
    <definedName name="h__" localSheetId="1">#REF!</definedName>
    <definedName name="h_0" localSheetId="1">#REF!</definedName>
    <definedName name="h_01" localSheetId="1">#REF!</definedName>
    <definedName name="h_02" localSheetId="1">#REF!</definedName>
    <definedName name="h_03" localSheetId="1">#REF!</definedName>
    <definedName name="h_04" localSheetId="1">#REF!</definedName>
    <definedName name="H_1" localSheetId="1">#REF!</definedName>
    <definedName name="H_2" localSheetId="1">#REF!</definedName>
    <definedName name="H_3" localSheetId="1">#REF!</definedName>
    <definedName name="h_4" localSheetId="1">#REF!</definedName>
    <definedName name="h_d" localSheetId="1">#REF!</definedName>
    <definedName name="H_THUCHTHH" localSheetId="1">#REF!</definedName>
    <definedName name="H_THUCTT" localSheetId="1">#REF!</definedName>
    <definedName name="h18x" localSheetId="1">#REF!</definedName>
    <definedName name="H21dai75" localSheetId="1">#REF!</definedName>
    <definedName name="H21dai9" localSheetId="1">#REF!</definedName>
    <definedName name="H22dai6" localSheetId="1">#REF!</definedName>
    <definedName name="H22dai75" localSheetId="1">#REF!</definedName>
    <definedName name="h30x" localSheetId="1">#REF!</definedName>
    <definedName name="H43dai6" localSheetId="1">#REF!</definedName>
    <definedName name="H43dai75" localSheetId="1">#REF!</definedName>
    <definedName name="H43dai9" localSheetId="1">#REF!</definedName>
    <definedName name="H44dai6" localSheetId="1">#REF!</definedName>
    <definedName name="H44dai75" localSheetId="1">#REF!</definedName>
    <definedName name="H44dai9" localSheetId="1">#REF!</definedName>
    <definedName name="ha" localSheetId="1">#REF!</definedName>
    <definedName name="HANG" hidden="1">{#N/A,#N/A,FALSE,"Chi tiÆt"}</definedName>
    <definedName name="Hang_muc_khac" localSheetId="1">#REF!</definedName>
    <definedName name="hangmuc" localSheetId="1">#REF!</definedName>
    <definedName name="HapCKVA" localSheetId="1">#REF!</definedName>
    <definedName name="HapCKvar" localSheetId="1">#REF!</definedName>
    <definedName name="HapCKW" localSheetId="1">#REF!</definedName>
    <definedName name="HapIKVA" localSheetId="1">#REF!</definedName>
    <definedName name="HapIKvar" localSheetId="1">#REF!</definedName>
    <definedName name="HapIKW" localSheetId="1">#REF!</definedName>
    <definedName name="HapKVA" localSheetId="1">#REF!</definedName>
    <definedName name="HapSKVA" localSheetId="1">#REF!</definedName>
    <definedName name="Hbb" localSheetId="1">#REF!</definedName>
    <definedName name="HBC" localSheetId="1">#REF!</definedName>
    <definedName name="HBL" localSheetId="1">#REF!</definedName>
    <definedName name="Hbtt" localSheetId="1">#REF!</definedName>
    <definedName name="hc" localSheetId="1">#REF!</definedName>
    <definedName name="Hcb" localSheetId="1">#REF!</definedName>
    <definedName name="HCM" localSheetId="1">#REF!</definedName>
    <definedName name="HCPH" localSheetId="1">#REF!</definedName>
    <definedName name="HCS" localSheetId="1">#REF!</definedName>
    <definedName name="Hctt" localSheetId="1">#REF!</definedName>
    <definedName name="HCU" localSheetId="1">#REF!</definedName>
    <definedName name="Hd" localSheetId="1">#REF!</definedName>
    <definedName name="Hdb" localSheetId="1">#REF!</definedName>
    <definedName name="HDC" localSheetId="1">#REF!</definedName>
    <definedName name="Hdtt" localSheetId="1">#REF!</definedName>
    <definedName name="HDU" localSheetId="1">#REF!</definedName>
    <definedName name="He" localSheetId="1">#REF!</definedName>
    <definedName name="He_so" localSheetId="1">#REF!</definedName>
    <definedName name="HE_SO_KHO_KHAN_CANG_DAY" localSheetId="1">#REF!</definedName>
    <definedName name="heä_soá_sình_laày" localSheetId="1">#REF!</definedName>
    <definedName name="hh" localSheetId="1">#REF!</definedName>
    <definedName name="HHBQ" localSheetId="1">#REF!</definedName>
    <definedName name="HHcat" localSheetId="1">#REF!</definedName>
    <definedName name="HHda" localSheetId="1">#REF!</definedName>
    <definedName name="hhhh" localSheetId="1">#REF!</definedName>
    <definedName name="HHIC" localSheetId="1">#REF!</definedName>
    <definedName name="HHT" localSheetId="1">#REF!</definedName>
    <definedName name="HHTT" localSheetId="1">#REF!</definedName>
    <definedName name="HHxm" localSheetId="1">#REF!</definedName>
    <definedName name="HiddenRows" localSheetId="5" hidden="1">#REF!</definedName>
    <definedName name="HiddenRows" localSheetId="7" hidden="1">#REF!</definedName>
    <definedName name="HiddenRows" localSheetId="9" hidden="1">#REF!</definedName>
    <definedName name="HiddenRows" localSheetId="11" hidden="1">#REF!</definedName>
    <definedName name="HiddenRows" localSheetId="1" hidden="1">#REF!</definedName>
    <definedName name="HiddenRows" hidden="1">#REF!</definedName>
    <definedName name="hien" localSheetId="1">#REF!</definedName>
    <definedName name="HIHIHIHOI" hidden="1">{"'Sheet1'!$L$16"}</definedName>
    <definedName name="Hinh_thuc" localSheetId="1">#REF!</definedName>
    <definedName name="HiÕu" localSheetId="1">#REF!</definedName>
    <definedName name="hjjkl" hidden="1">{"'Sheet1'!$L$16"}</definedName>
    <definedName name="HJKL" hidden="1">{"'Sheet1'!$L$16"}</definedName>
    <definedName name="HKE" localSheetId="1">#REF!</definedName>
    <definedName name="HKL" localSheetId="1">#REF!</definedName>
    <definedName name="HKLHI" localSheetId="1">#REF!</definedName>
    <definedName name="HKLL" localSheetId="1">#REF!</definedName>
    <definedName name="HKLLLO" localSheetId="1">#REF!</definedName>
    <definedName name="HLIC" localSheetId="1">#REF!</definedName>
    <definedName name="HLU" localSheetId="1">#REF!</definedName>
    <definedName name="Hm" localSheetId="1">#REF!</definedName>
    <definedName name="Ho" localSheetId="1">#REF!</definedName>
    <definedName name="Hoa" localSheetId="1">#REF!</definedName>
    <definedName name="HOME_MANP" localSheetId="1">#REF!</definedName>
    <definedName name="HOMEOFFICE_COST" localSheetId="1">#REF!</definedName>
    <definedName name="Hopnoicap" localSheetId="1">#REF!</definedName>
    <definedName name="Hoten" localSheetId="1">#REF!</definedName>
    <definedName name="Hoto" localSheetId="1">#REF!</definedName>
    <definedName name="House" localSheetId="1">#REF!</definedName>
    <definedName name="HR" localSheetId="1">#REF!</definedName>
    <definedName name="HRC" localSheetId="1">#REF!</definedName>
    <definedName name="hs" localSheetId="1">#REF!</definedName>
    <definedName name="HS_may" localSheetId="1">#REF!</definedName>
    <definedName name="hsd" localSheetId="1">#REF!</definedName>
    <definedName name="hsdc" localSheetId="1">#REF!</definedName>
    <definedName name="hsdc1" localSheetId="1">#REF!</definedName>
    <definedName name="HSGG" localSheetId="1">#REF!</definedName>
    <definedName name="HSHH" localSheetId="1">#REF!</definedName>
    <definedName name="HSHHUT" localSheetId="1">#REF!</definedName>
    <definedName name="hsk" localSheetId="1">#REF!</definedName>
    <definedName name="HSKK35" localSheetId="1">#REF!</definedName>
    <definedName name="HSlan" localSheetId="1">#REF!</definedName>
    <definedName name="HSLX" localSheetId="1">#REF!</definedName>
    <definedName name="HSLXP" localSheetId="1">#REF!</definedName>
    <definedName name="hsm" localSheetId="1">#REF!</definedName>
    <definedName name="HSMTC" localSheetId="1">#REF!</definedName>
    <definedName name="HSSL" localSheetId="1">#REF!</definedName>
    <definedName name="hßm4" localSheetId="1">#REF!</definedName>
    <definedName name="hstb" localSheetId="1">#REF!</definedName>
    <definedName name="hstdtk" localSheetId="1">#REF!</definedName>
    <definedName name="hsthep" localSheetId="1">#REF!</definedName>
    <definedName name="Hstt" localSheetId="1">#REF!</definedName>
    <definedName name="hsUd" localSheetId="1">#REF!</definedName>
    <definedName name="HSVC1" localSheetId="1">#REF!</definedName>
    <definedName name="HSVC2" localSheetId="1">#REF!</definedName>
    <definedName name="HSVC3" localSheetId="1">#REF!</definedName>
    <definedName name="hsvl" localSheetId="1">#REF!</definedName>
    <definedName name="hsxk" localSheetId="1">#REF!</definedName>
    <definedName name="HT" localSheetId="1">#REF!</definedName>
    <definedName name="HTHH" localSheetId="1">#REF!</definedName>
    <definedName name="HTML_CodePage" hidden="1">950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TNC" localSheetId="1">#REF!</definedName>
    <definedName name="HTS" localSheetId="1">#REF!</definedName>
    <definedName name="HTU" localSheetId="1">#REF!</definedName>
    <definedName name="HTVL" localSheetId="1">#REF!</definedName>
    <definedName name="huy" hidden="1">{"'Sheet1'!$L$16"}</definedName>
    <definedName name="HV" localSheetId="1">#REF!</definedName>
    <definedName name="HVBC" localSheetId="1">#REF!</definedName>
    <definedName name="HVC" localSheetId="1">#REF!</definedName>
    <definedName name="HVL" localSheetId="1">#REF!</definedName>
    <definedName name="HVP" localSheetId="1">#REF!</definedName>
    <definedName name="hvt" localSheetId="1">#REF!</definedName>
    <definedName name="hvtb" localSheetId="1">#REF!</definedName>
    <definedName name="hvttt" localSheetId="1">#REF!</definedName>
    <definedName name="Hxn" localSheetId="1">#REF!</definedName>
    <definedName name="hy." hidden="1">{"'Sheet1'!$L$16"}</definedName>
    <definedName name="I" localSheetId="1">#REF!</definedName>
    <definedName name="Î" hidden="1">{"'Sheet1'!$L$16"}</definedName>
    <definedName name="I_A" localSheetId="1">#REF!</definedName>
    <definedName name="I_B" localSheetId="1">#REF!</definedName>
    <definedName name="I_c" localSheetId="1">#REF!</definedName>
    <definedName name="I_p" localSheetId="1">#REF!</definedName>
    <definedName name="IDLAB_COST" localSheetId="1">#REF!</definedName>
    <definedName name="II_A" localSheetId="1">#REF!</definedName>
    <definedName name="II_B" localSheetId="1">#REF!</definedName>
    <definedName name="II_c" localSheetId="1">#REF!</definedName>
    <definedName name="III_a" localSheetId="1">#REF!</definedName>
    <definedName name="III_B" localSheetId="1">#REF!</definedName>
    <definedName name="III_c" localSheetId="1">#REF!</definedName>
    <definedName name="IMPORT" localSheetId="1">#REF!</definedName>
    <definedName name="IND_LAB" localSheetId="1">#REF!</definedName>
    <definedName name="index" localSheetId="1">#REF!</definedName>
    <definedName name="INDMANP" localSheetId="1">#REF!</definedName>
    <definedName name="Ing" localSheetId="1">#REF!</definedName>
    <definedName name="INPUT" localSheetId="1">#REF!</definedName>
    <definedName name="INPUT1" localSheetId="1">#REF!</definedName>
    <definedName name="inputCosti" localSheetId="1">#REF!</definedName>
    <definedName name="inputLf" localSheetId="1">#REF!</definedName>
    <definedName name="inputWTP" localSheetId="1">#REF!</definedName>
    <definedName name="INT" localSheetId="1">#REF!</definedName>
    <definedName name="INTBN" localSheetId="1">#REF!</definedName>
    <definedName name="Inthu" localSheetId="1">#REF!</definedName>
    <definedName name="Inthu1" localSheetId="1">#REF!</definedName>
    <definedName name="Ip" localSheetId="1">#REF!</definedName>
    <definedName name="Ip_" localSheetId="1">#REF!</definedName>
    <definedName name="itd1.5" localSheetId="1">#REF!</definedName>
    <definedName name="itdd1.5" localSheetId="1">#REF!</definedName>
    <definedName name="itddgoi" localSheetId="1">#REF!</definedName>
    <definedName name="itdg" localSheetId="1">#REF!</definedName>
    <definedName name="itdgoi" localSheetId="1">#REF!</definedName>
    <definedName name="ith1.5" localSheetId="1">#REF!</definedName>
    <definedName name="ithg" localSheetId="1">#REF!</definedName>
    <definedName name="ithgoi" localSheetId="1">#REF!</definedName>
    <definedName name="IWTP" localSheetId="1">#REF!</definedName>
    <definedName name="ixy" localSheetId="1">#REF!</definedName>
    <definedName name="j" localSheetId="1">#REF!</definedName>
    <definedName name="J.O" localSheetId="1">#REF!</definedName>
    <definedName name="J.O_GT" localSheetId="1">#REF!</definedName>
    <definedName name="j1." localSheetId="1">#REF!</definedName>
    <definedName name="j2.." localSheetId="1">#REF!</definedName>
    <definedName name="j356C8" localSheetId="1">#REF!</definedName>
    <definedName name="jhnjnn" localSheetId="1">#REF!</definedName>
    <definedName name="JPYVND1" localSheetId="1">#REF!</definedName>
    <definedName name="k" localSheetId="1">#REF!</definedName>
    <definedName name="K_L" localSheetId="1">#REF!</definedName>
    <definedName name="k2b" localSheetId="1">#REF!</definedName>
    <definedName name="KA" localSheetId="1">#REF!</definedName>
    <definedName name="KAE" localSheetId="1">#REF!</definedName>
    <definedName name="KAS" localSheetId="1">#REF!</definedName>
    <definedName name="kcdd" localSheetId="1">#REF!</definedName>
    <definedName name="kcong" localSheetId="1">#REF!</definedName>
    <definedName name="Kcto" localSheetId="1">#REF!</definedName>
    <definedName name="Kctx" localSheetId="1">#REF!</definedName>
    <definedName name="kdien" localSheetId="1">#REF!</definedName>
    <definedName name="KE_HOACH_VON_PHU_THU" localSheetId="1">#REF!</definedName>
    <definedName name="KeBve" localSheetId="1">#REF!</definedName>
    <definedName name="Kepcapcacloai" localSheetId="1">#REF!</definedName>
    <definedName name="Ket_Qua_KD" localSheetId="1">#REF!</definedName>
    <definedName name="KeyFigure" localSheetId="1">#REF!</definedName>
    <definedName name="KgBM" localSheetId="1">#REF!</definedName>
    <definedName name="Kgcot" localSheetId="1">#REF!</definedName>
    <definedName name="KgCTd4" localSheetId="1">#REF!</definedName>
    <definedName name="KgCTt4" localSheetId="1">#REF!</definedName>
    <definedName name="Kgdamd4" localSheetId="1">#REF!</definedName>
    <definedName name="Kgdamt4" localSheetId="1">#REF!</definedName>
    <definedName name="Kgmong" localSheetId="1">#REF!</definedName>
    <definedName name="KgNXOLdk" localSheetId="1">#REF!</definedName>
    <definedName name="Kgsan" localSheetId="1">#REF!</definedName>
    <definedName name="kh" localSheetId="1">#REF!</definedName>
    <definedName name="KH_Chang" localSheetId="1">#REF!</definedName>
    <definedName name="khanang" localSheetId="1">#REF!</definedName>
    <definedName name="Khanhdonnoitrunggiannoidieuchinh" localSheetId="1">#REF!</definedName>
    <definedName name="KHldatcat" localSheetId="1">#REF!</definedName>
    <definedName name="khoanbt" localSheetId="1">#REF!</definedName>
    <definedName name="khoand" localSheetId="1">#REF!</definedName>
    <definedName name="khoanda" localSheetId="1">#REF!</definedName>
    <definedName name="khoannhoi" localSheetId="1">#REF!</definedName>
    <definedName name="khoansat" localSheetId="1">#REF!</definedName>
    <definedName name="khoanthep" localSheetId="1">#REF!</definedName>
    <definedName name="khoanxd" localSheetId="1">#REF!</definedName>
    <definedName name="KHOI_LUONG_DAT_DAO_DAP" localSheetId="1">#REF!</definedName>
    <definedName name="khong" localSheetId="1">#REF!</definedName>
    <definedName name="Khung" localSheetId="1">#REF!</definedName>
    <definedName name="kich" localSheetId="1">#REF!</definedName>
    <definedName name="kich18" localSheetId="1">#REF!</definedName>
    <definedName name="kich250" localSheetId="1">#REF!</definedName>
    <definedName name="kich500" localSheetId="1">#REF!</definedName>
    <definedName name="kiem" localSheetId="1">#REF!</definedName>
    <definedName name="Kiem_tra_trung_ten" localSheetId="1">#REF!</definedName>
    <definedName name="KINH_PHI_DEN_BU" localSheetId="1">#REF!</definedName>
    <definedName name="KINH_PHI_DZ0.4KV" localSheetId="1">#REF!</definedName>
    <definedName name="KINH_PHI_KHAO_SAT__LAP_BCNCKT__TKKTTC" localSheetId="1">#REF!</definedName>
    <definedName name="KINH_PHI_KHO_BAI" localSheetId="1">#REF!</definedName>
    <definedName name="KINH_PHI_TBA" localSheetId="1">#REF!</definedName>
    <definedName name="kip" localSheetId="1">#REF!</definedName>
    <definedName name="kj" localSheetId="1">#REF!</definedName>
    <definedName name="kkk" localSheetId="1">#REF!</definedName>
    <definedName name="kl" localSheetId="1">#REF!</definedName>
    <definedName name="kl_ME" localSheetId="1">#REF!</definedName>
    <definedName name="KLC" localSheetId="1">#REF!</definedName>
    <definedName name="klctbb" localSheetId="1">#REF!</definedName>
    <definedName name="kldfglrldn" localSheetId="1">#REF!</definedName>
    <definedName name="KLTHDN" localSheetId="1">#REF!</definedName>
    <definedName name="KLVANKHUON" localSheetId="1">#REF!</definedName>
    <definedName name="KLVL1" localSheetId="1">#REF!</definedName>
    <definedName name="km" localSheetId="1">#REF!</definedName>
    <definedName name="Kng" localSheetId="1">#REF!</definedName>
    <definedName name="kp1ph" localSheetId="1">#REF!</definedName>
    <definedName name="kq" localSheetId="1">#REF!</definedName>
    <definedName name="KQ_Truong" localSheetId="1">#REF!</definedName>
    <definedName name="Ks" localSheetId="1">#REF!</definedName>
    <definedName name="KS_1" localSheetId="1">#REF!</definedName>
    <definedName name="KS_2" localSheetId="1">#REF!</definedName>
    <definedName name="KSTK" localSheetId="1">#REF!</definedName>
    <definedName name="ktc" localSheetId="1">#REF!</definedName>
    <definedName name="Kte" localSheetId="1">#REF!</definedName>
    <definedName name="KVC" localSheetId="1">#REF!</definedName>
    <definedName name="Kxc" localSheetId="1">#REF!</definedName>
    <definedName name="Kxp" localSheetId="1">#REF!</definedName>
    <definedName name="Ký_nép" localSheetId="1">#REF!</definedName>
    <definedName name="l" localSheetId="1">#REF!</definedName>
    <definedName name="l_1" localSheetId="1">#REF!</definedName>
    <definedName name="l_2" localSheetId="1">#REF!</definedName>
    <definedName name="l_3" localSheetId="1">#REF!</definedName>
    <definedName name="l_4" localSheetId="1">#REF!</definedName>
    <definedName name="L_mong" localSheetId="1">#REF!</definedName>
    <definedName name="l1d" localSheetId="1">#REF!</definedName>
    <definedName name="LABEL" localSheetId="1">#REF!</definedName>
    <definedName name="laisuat" localSheetId="1">#REF!</definedName>
    <definedName name="LAMTUBE" localSheetId="1">#REF!</definedName>
    <definedName name="lan" localSheetId="1">#REF!</definedName>
    <definedName name="Land" localSheetId="1">#REF!</definedName>
    <definedName name="lanhto" localSheetId="1">#REF!</definedName>
    <definedName name="lao_keo_dam_cau" localSheetId="1">#REF!</definedName>
    <definedName name="LAP_DAT_TBA" localSheetId="1">#REF!</definedName>
    <definedName name="LapDungDam" localSheetId="1">#REF!</definedName>
    <definedName name="LC5_total" localSheetId="1">#REF!</definedName>
    <definedName name="LC6_total" localSheetId="1">#REF!</definedName>
    <definedName name="lcc" localSheetId="1">#REF!</definedName>
    <definedName name="lcn_1" localSheetId="1">#REF!</definedName>
    <definedName name="Lcot" localSheetId="1">#REF!</definedName>
    <definedName name="Lct" localSheetId="1">#REF!</definedName>
    <definedName name="Ld" localSheetId="1">#REF!</definedName>
    <definedName name="Ldatcat" localSheetId="1">#REF!</definedName>
    <definedName name="LgL" localSheetId="1">#REF!</definedName>
    <definedName name="LIET_KE_VI_TRI_DZ0.4KV" localSheetId="1">#REF!</definedName>
    <definedName name="LIET_KE_VI_TRI_DZ22KV" localSheetId="1">#REF!</definedName>
    <definedName name="limcount" hidden="1">1</definedName>
    <definedName name="LK_hathe" localSheetId="1">#REF!</definedName>
    <definedName name="Lmk" localSheetId="1">#REF!</definedName>
    <definedName name="LN" localSheetId="1">#REF!</definedName>
    <definedName name="lnm" localSheetId="1">#REF!</definedName>
    <definedName name="Lnsc" localSheetId="1">#REF!</definedName>
    <definedName name="lntt" localSheetId="1">#REF!</definedName>
    <definedName name="Lo" localSheetId="1">#REF!</definedName>
    <definedName name="Loai" localSheetId="1">#REF!</definedName>
    <definedName name="LOAI_DUONG" localSheetId="1">#REF!</definedName>
    <definedName name="Loai_TD" localSheetId="1">#REF!</definedName>
    <definedName name="LoaiDB" localSheetId="1">#REF!</definedName>
    <definedName name="LoaiI" localSheetId="1">#REF!</definedName>
    <definedName name="LoaiII" localSheetId="1">#REF!</definedName>
    <definedName name="LoaiIII" localSheetId="1">#REF!</definedName>
    <definedName name="LoaixeH" localSheetId="1">#REF!</definedName>
    <definedName name="LoaixeXB" localSheetId="1">#REF!</definedName>
    <definedName name="loak" localSheetId="1">#REF!</definedName>
    <definedName name="long" localSheetId="1">#REF!</definedName>
    <definedName name="LOOP" localSheetId="1">#REF!</definedName>
    <definedName name="LRMC" localSheetId="1">#REF!</definedName>
    <definedName name="ltre" localSheetId="1">#REF!</definedName>
    <definedName name="Luanthanh" localSheetId="1">#REF!</definedName>
    <definedName name="lulop16" localSheetId="1">#REF!</definedName>
    <definedName name="lulop25" localSheetId="1">#REF!</definedName>
    <definedName name="luoncap" localSheetId="1">#REF!</definedName>
    <definedName name="lurung16" localSheetId="1">#REF!</definedName>
    <definedName name="lurung25" localSheetId="1">#REF!</definedName>
    <definedName name="luthep10" localSheetId="1">#REF!</definedName>
    <definedName name="luthep12" localSheetId="1">#REF!</definedName>
    <definedName name="luthep8.5" localSheetId="1">#REF!</definedName>
    <definedName name="luuthong" localSheetId="1">#REF!</definedName>
    <definedName name="lv.." localSheetId="1">#REF!</definedName>
    <definedName name="lVC" localSheetId="1">#REF!</definedName>
    <definedName name="lvr.." localSheetId="1">#REF!</definedName>
    <definedName name="LVX" localSheetId="1">#REF!</definedName>
    <definedName name="Lx" localSheetId="1">#REF!</definedName>
    <definedName name="m" localSheetId="1">#REF!</definedName>
    <definedName name="m_2" localSheetId="1">#REF!</definedName>
    <definedName name="M_CSCT" localSheetId="1">#REF!</definedName>
    <definedName name="M_TD" localSheetId="1">#REF!</definedName>
    <definedName name="M0.4" localSheetId="1">#REF!</definedName>
    <definedName name="m1." localSheetId="1">#REF!</definedName>
    <definedName name="M12aavl" localSheetId="1">#REF!</definedName>
    <definedName name="M12ba3p" localSheetId="1">#REF!</definedName>
    <definedName name="M12bb1p" localSheetId="1">#REF!</definedName>
    <definedName name="M12cbnc" localSheetId="1">#REF!</definedName>
    <definedName name="M12cbvl" localSheetId="1">#REF!</definedName>
    <definedName name="M14bb1p" localSheetId="1">#REF!</definedName>
    <definedName name="M8a" localSheetId="1">#REF!</definedName>
    <definedName name="M8aa" localSheetId="1">#REF!</definedName>
    <definedName name="m8aanc" localSheetId="1">#REF!</definedName>
    <definedName name="m8aavl" localSheetId="1">#REF!</definedName>
    <definedName name="Ma3pnc" localSheetId="1">#REF!</definedName>
    <definedName name="Ma3pvl" localSheetId="1">#REF!</definedName>
    <definedName name="Maa3pnc" localSheetId="1">#REF!</definedName>
    <definedName name="Maa3pvl" localSheetId="1">#REF!</definedName>
    <definedName name="macbt" localSheetId="1">#REF!</definedName>
    <definedName name="MACRO" localSheetId="1">#REF!</definedName>
    <definedName name="MACTANG_BD" localSheetId="1">#REF!</definedName>
    <definedName name="MACTANG_HT_BD" localSheetId="1">#REF!</definedName>
    <definedName name="MACTANG_HT_KT" localSheetId="1">#REF!</definedName>
    <definedName name="MACTANG_KT" localSheetId="1">#REF!</definedName>
    <definedName name="MAG" localSheetId="1">#REF!</definedName>
    <definedName name="mahang_k_n" localSheetId="1">#REF!</definedName>
    <definedName name="mahang_n" localSheetId="1">#REF!</definedName>
    <definedName name="mahang_th" localSheetId="1">#REF!</definedName>
    <definedName name="mahang_tondk" localSheetId="1">#REF!</definedName>
    <definedName name="mahang_x" localSheetId="1">#REF!</definedName>
    <definedName name="mai" hidden="1">{"'Sheet1'!$L$16"}</definedName>
    <definedName name="MAJ_CON_EQP" localSheetId="1">#REF!</definedName>
    <definedName name="MaMay_Q" localSheetId="1">#REF!</definedName>
    <definedName name="Mat_cau" localSheetId="1">#REF!</definedName>
    <definedName name="MAVANKHUON" localSheetId="1">#REF!</definedName>
    <definedName name="MAVLTHDN" localSheetId="1">#REF!</definedName>
    <definedName name="may" localSheetId="1">#REF!</definedName>
    <definedName name="Mba1p" localSheetId="1">#REF!</definedName>
    <definedName name="Mba3p" localSheetId="1">#REF!</definedName>
    <definedName name="Mbb3p" localSheetId="1">#REF!</definedName>
    <definedName name="Mbn1p" localSheetId="1">#REF!</definedName>
    <definedName name="MBT" localSheetId="1">#REF!</definedName>
    <definedName name="Mbtong" localSheetId="1">#REF!</definedName>
    <definedName name="mc" localSheetId="1">#REF!</definedName>
    <definedName name="mc1.5" localSheetId="1">#REF!</definedName>
    <definedName name="mc1.5s7" localSheetId="1">#REF!</definedName>
    <definedName name="mcgd" localSheetId="1">#REF!</definedName>
    <definedName name="mcgds7" localSheetId="1">#REF!</definedName>
    <definedName name="MDBT" localSheetId="1">#REF!</definedName>
    <definedName name="MDT" localSheetId="1">#REF!</definedName>
    <definedName name="me" localSheetId="1">#REF!</definedName>
    <definedName name="Mè_A1" localSheetId="1">#REF!</definedName>
    <definedName name="Mè_A2" localSheetId="1">#REF!</definedName>
    <definedName name="MENU1" localSheetId="1">#REF!</definedName>
    <definedName name="MENUVIEW" localSheetId="1">#REF!</definedName>
    <definedName name="MESSAGE" localSheetId="1">#REF!</definedName>
    <definedName name="MESSAGE1" localSheetId="1">#REF!</definedName>
    <definedName name="MESSAGE2" localSheetId="1">#REF!</definedName>
    <definedName name="MG_A" localSheetId="1">#REF!</definedName>
    <definedName name="mi" localSheetId="1">#REF!</definedName>
    <definedName name="Minolta" localSheetId="1">#REF!</definedName>
    <definedName name="Mita" localSheetId="1">#REF!</definedName>
    <definedName name="MKHSoQ" localSheetId="1">#REF!</definedName>
    <definedName name="MN" localSheetId="1">#REF!</definedName>
    <definedName name="mo" hidden="1">{"'Sheet1'!$L$16"}</definedName>
    <definedName name="MODIFY" localSheetId="1">#REF!</definedName>
    <definedName name="Mong_mat_duong_bo" localSheetId="1">#REF!</definedName>
    <definedName name="mongbang" localSheetId="1">#REF!</definedName>
    <definedName name="mongdon" localSheetId="1">#REF!</definedName>
    <definedName name="month" localSheetId="1">CONCATENATE("CGS KIDO ",TEXT(#REF!,"mm")," ",YEAR(#REF!))</definedName>
    <definedName name="month2" localSheetId="1">CONCATENATE("CGM KIDO ",TEXT(#REF!,"mm")," ",YEAR(#REF!))</definedName>
    <definedName name="Morong" localSheetId="1">#REF!</definedName>
    <definedName name="Morong4054_85" localSheetId="1">#REF!</definedName>
    <definedName name="morong4054_98" localSheetId="1">#REF!</definedName>
    <definedName name="Moùng" localSheetId="1">#REF!</definedName>
    <definedName name="MPCap" localSheetId="1">#REF!</definedName>
    <definedName name="Mr" localSheetId="1">#REF!</definedName>
    <definedName name="MSCT" localSheetId="1">#REF!</definedName>
    <definedName name="mtcdg" localSheetId="1">#REF!</definedName>
    <definedName name="MTCLD" localSheetId="1">#REF!</definedName>
    <definedName name="Mtct" localSheetId="1">#REF!</definedName>
    <definedName name="mtit" localSheetId="1">#REF!</definedName>
    <definedName name="MTMAC12" localSheetId="1">#REF!</definedName>
    <definedName name="MTN" localSheetId="1">#REF!</definedName>
    <definedName name="mtram" localSheetId="1">#REF!</definedName>
    <definedName name="Mtt" localSheetId="1">#REF!</definedName>
    <definedName name="Mtth" localSheetId="1">#REF!</definedName>
    <definedName name="MttI" localSheetId="1">#REF!</definedName>
    <definedName name="MttII" localSheetId="1">#REF!</definedName>
    <definedName name="MttX" localSheetId="1">#REF!</definedName>
    <definedName name="Mu" localSheetId="1">#REF!</definedName>
    <definedName name="Mu_" localSheetId="1">#REF!</definedName>
    <definedName name="MUA" localSheetId="1">#REF!</definedName>
    <definedName name="myle" localSheetId="1">#REF!</definedName>
    <definedName name="n" localSheetId="1">#REF!</definedName>
    <definedName name="n_1" localSheetId="1">#REF!</definedName>
    <definedName name="n_2" localSheetId="1">#REF!</definedName>
    <definedName name="n_3" localSheetId="1">#REF!</definedName>
    <definedName name="n1_" localSheetId="1">#REF!</definedName>
    <definedName name="n1pig" localSheetId="1">#REF!</definedName>
    <definedName name="N1pIGnc" localSheetId="1">#REF!</definedName>
    <definedName name="N1pIGvc" localSheetId="1">#REF!</definedName>
    <definedName name="N1pIGvl" localSheetId="1">#REF!</definedName>
    <definedName name="n1pind" localSheetId="1">#REF!</definedName>
    <definedName name="N1pINDnc" localSheetId="1">#REF!</definedName>
    <definedName name="N1pINDvc" localSheetId="1">#REF!</definedName>
    <definedName name="N1pINDvl" localSheetId="1">#REF!</definedName>
    <definedName name="n1ping" localSheetId="1">#REF!</definedName>
    <definedName name="N1pINGvc" localSheetId="1">#REF!</definedName>
    <definedName name="n1pint" localSheetId="1">#REF!</definedName>
    <definedName name="n2_" localSheetId="1">#REF!</definedName>
    <definedName name="n3_" localSheetId="1">#REF!</definedName>
    <definedName name="n4_" localSheetId="1">#REF!</definedName>
    <definedName name="Nam" localSheetId="1">#REF!</definedName>
    <definedName name="Name" localSheetId="1">#REF!</definedName>
    <definedName name="Nan_khoi_cong" localSheetId="1">#REF!</definedName>
    <definedName name="naunhua" localSheetId="1">#REF!</definedName>
    <definedName name="nc" localSheetId="1">#REF!</definedName>
    <definedName name="nc_btm10" localSheetId="1">#REF!</definedName>
    <definedName name="nc_btm100" localSheetId="1">#REF!</definedName>
    <definedName name="NC_CSCT" localSheetId="1">#REF!</definedName>
    <definedName name="NC_CTXD" localSheetId="1">#REF!</definedName>
    <definedName name="NC_RD" localSheetId="1">#REF!</definedName>
    <definedName name="NC_TD" localSheetId="1">#REF!</definedName>
    <definedName name="nc1p" localSheetId="1">#REF!</definedName>
    <definedName name="nc2.1I" localSheetId="1">#REF!</definedName>
    <definedName name="nc2.1II" localSheetId="1">#REF!</definedName>
    <definedName name="nc2.1III" localSheetId="1">#REF!</definedName>
    <definedName name="nc2.1IV" localSheetId="1">#REF!</definedName>
    <definedName name="nc2.2I" localSheetId="1">#REF!</definedName>
    <definedName name="nc2.2II" localSheetId="1">#REF!</definedName>
    <definedName name="nc2.2III" localSheetId="1">#REF!</definedName>
    <definedName name="nc2.2IV" localSheetId="1">#REF!</definedName>
    <definedName name="nc2.3I" localSheetId="1">#REF!</definedName>
    <definedName name="nc2.3II" localSheetId="1">#REF!</definedName>
    <definedName name="nc2.3III" localSheetId="1">#REF!</definedName>
    <definedName name="nc2.3IV" localSheetId="1">#REF!</definedName>
    <definedName name="nc2.4I" localSheetId="1">#REF!</definedName>
    <definedName name="nc2.4II" localSheetId="1">#REF!</definedName>
    <definedName name="nc2.4III" localSheetId="1">#REF!</definedName>
    <definedName name="nc2.4IV" localSheetId="1">#REF!</definedName>
    <definedName name="nc2.5I" localSheetId="1">#REF!</definedName>
    <definedName name="nc2.5II" localSheetId="1">#REF!</definedName>
    <definedName name="nc2.5III" localSheetId="1">#REF!</definedName>
    <definedName name="nc2.5IV" localSheetId="1">#REF!</definedName>
    <definedName name="nc2.6I" localSheetId="1">#REF!</definedName>
    <definedName name="nc2.6II" localSheetId="1">#REF!</definedName>
    <definedName name="nc2.6III" localSheetId="1">#REF!</definedName>
    <definedName name="nc2.6IV" localSheetId="1">#REF!</definedName>
    <definedName name="nc2.7I" localSheetId="1">#REF!</definedName>
    <definedName name="nc2.7II" localSheetId="1">#REF!</definedName>
    <definedName name="nc2.7III" localSheetId="1">#REF!</definedName>
    <definedName name="nc2.7IV" localSheetId="1">#REF!</definedName>
    <definedName name="nc2.8I" localSheetId="1">#REF!</definedName>
    <definedName name="nc2.8II" localSheetId="1">#REF!</definedName>
    <definedName name="nc2.8III" localSheetId="1">#REF!</definedName>
    <definedName name="nc2.8IV" localSheetId="1">#REF!</definedName>
    <definedName name="nc2.9I" localSheetId="1">#REF!</definedName>
    <definedName name="nc2.9II" localSheetId="1">#REF!</definedName>
    <definedName name="nc2.9III" localSheetId="1">#REF!</definedName>
    <definedName name="nc2.9IV" localSheetId="1">#REF!</definedName>
    <definedName name="nc2I" localSheetId="1">#REF!</definedName>
    <definedName name="nc2II" localSheetId="1">#REF!</definedName>
    <definedName name="nc2III" localSheetId="1">#REF!</definedName>
    <definedName name="nc2IV" localSheetId="1">#REF!</definedName>
    <definedName name="nc3.1I" localSheetId="1">#REF!</definedName>
    <definedName name="nc3.1II" localSheetId="1">#REF!</definedName>
    <definedName name="nc3.1III" localSheetId="1">#REF!</definedName>
    <definedName name="nc3.1IV" localSheetId="1">#REF!</definedName>
    <definedName name="nc3.2I" localSheetId="1">#REF!</definedName>
    <definedName name="nc3.2II" localSheetId="1">#REF!</definedName>
    <definedName name="nc3.2III" localSheetId="1">#REF!</definedName>
    <definedName name="nc3.2IV" localSheetId="1">#REF!</definedName>
    <definedName name="nc3.3I" localSheetId="1">#REF!</definedName>
    <definedName name="nc3.3II" localSheetId="1">#REF!</definedName>
    <definedName name="nc3.3III" localSheetId="1">#REF!</definedName>
    <definedName name="nc3.3IV" localSheetId="1">#REF!</definedName>
    <definedName name="nc3.4I" localSheetId="1">#REF!</definedName>
    <definedName name="nc3.4II" localSheetId="1">#REF!</definedName>
    <definedName name="nc3.4III" localSheetId="1">#REF!</definedName>
    <definedName name="nc3.4IV" localSheetId="1">#REF!</definedName>
    <definedName name="nc3.5I" localSheetId="1">#REF!</definedName>
    <definedName name="nc3.5II" localSheetId="1">#REF!</definedName>
    <definedName name="nc3.5III" localSheetId="1">#REF!</definedName>
    <definedName name="nc3.5IV" localSheetId="1">#REF!</definedName>
    <definedName name="nc3.6I" localSheetId="1">#REF!</definedName>
    <definedName name="nc3.6II" localSheetId="1">#REF!</definedName>
    <definedName name="nc3.6III" localSheetId="1">#REF!</definedName>
    <definedName name="nc3.6IV" localSheetId="1">#REF!</definedName>
    <definedName name="nc3.7I" localSheetId="1">#REF!</definedName>
    <definedName name="nc3.7II" localSheetId="1">#REF!</definedName>
    <definedName name="nc3.7III" localSheetId="1">#REF!</definedName>
    <definedName name="nc3.7IV" localSheetId="1">#REF!</definedName>
    <definedName name="nc3.8I" localSheetId="1">#REF!</definedName>
    <definedName name="nc3.8II" localSheetId="1">#REF!</definedName>
    <definedName name="nc3.8III" localSheetId="1">#REF!</definedName>
    <definedName name="nc3.8IV" localSheetId="1">#REF!</definedName>
    <definedName name="nc3.9I" localSheetId="1">#REF!</definedName>
    <definedName name="nc3.9II" localSheetId="1">#REF!</definedName>
    <definedName name="nc3.9III" localSheetId="1">#REF!</definedName>
    <definedName name="nc3.9IV" localSheetId="1">#REF!</definedName>
    <definedName name="nc3I" localSheetId="1">#REF!</definedName>
    <definedName name="nc3II" localSheetId="1">#REF!</definedName>
    <definedName name="nc3III" localSheetId="1">#REF!</definedName>
    <definedName name="nc3IV" localSheetId="1">#REF!</definedName>
    <definedName name="nc3p" localSheetId="1">#REF!</definedName>
    <definedName name="nc4.1I" localSheetId="1">#REF!</definedName>
    <definedName name="nc4.1II" localSheetId="1">#REF!</definedName>
    <definedName name="nc4.1III" localSheetId="1">#REF!</definedName>
    <definedName name="nc4.1IV" localSheetId="1">#REF!</definedName>
    <definedName name="nc4.2I" localSheetId="1">#REF!</definedName>
    <definedName name="nc4.2II" localSheetId="1">#REF!</definedName>
    <definedName name="nc4.2III" localSheetId="1">#REF!</definedName>
    <definedName name="nc4.2IV" localSheetId="1">#REF!</definedName>
    <definedName name="nc4.3I" localSheetId="1">#REF!</definedName>
    <definedName name="nc4.3II" localSheetId="1">#REF!</definedName>
    <definedName name="nc4.3III" localSheetId="1">#REF!</definedName>
    <definedName name="nc4.3IV" localSheetId="1">#REF!</definedName>
    <definedName name="nc4.4I" localSheetId="1">#REF!</definedName>
    <definedName name="nc4.4II" localSheetId="1">#REF!</definedName>
    <definedName name="nc4.4III" localSheetId="1">#REF!</definedName>
    <definedName name="nc4.4IV" localSheetId="1">#REF!</definedName>
    <definedName name="nc4.5I" localSheetId="1">#REF!</definedName>
    <definedName name="nc4.5II" localSheetId="1">#REF!</definedName>
    <definedName name="nc4.5III" localSheetId="1">#REF!</definedName>
    <definedName name="nc4.5IV" localSheetId="1">#REF!</definedName>
    <definedName name="nc4.6I" localSheetId="1">#REF!</definedName>
    <definedName name="nc4.6II" localSheetId="1">#REF!</definedName>
    <definedName name="nc4.6III" localSheetId="1">#REF!</definedName>
    <definedName name="nc4.6IV" localSheetId="1">#REF!</definedName>
    <definedName name="nc4.7I" localSheetId="1">#REF!</definedName>
    <definedName name="nc4.7II" localSheetId="1">#REF!</definedName>
    <definedName name="nc4.7III" localSheetId="1">#REF!</definedName>
    <definedName name="nc4.7IV" localSheetId="1">#REF!</definedName>
    <definedName name="nc4.8I" localSheetId="1">#REF!</definedName>
    <definedName name="nc4.8II" localSheetId="1">#REF!</definedName>
    <definedName name="nc4.8III" localSheetId="1">#REF!</definedName>
    <definedName name="nc4.8IV" localSheetId="1">#REF!</definedName>
    <definedName name="nc4.9I" localSheetId="1">#REF!</definedName>
    <definedName name="nc4.9II" localSheetId="1">#REF!</definedName>
    <definedName name="nc4.9III" localSheetId="1">#REF!</definedName>
    <definedName name="nc4.9IV" localSheetId="1">#REF!</definedName>
    <definedName name="nc4I" localSheetId="1">#REF!</definedName>
    <definedName name="nc4II" localSheetId="1">#REF!</definedName>
    <definedName name="nc4III" localSheetId="1">#REF!</definedName>
    <definedName name="nc4IV" localSheetId="1">#REF!</definedName>
    <definedName name="nc5I" localSheetId="1">#REF!</definedName>
    <definedName name="nc5II" localSheetId="1">#REF!</definedName>
    <definedName name="nc5III" localSheetId="1">#REF!</definedName>
    <definedName name="nc5IV" localSheetId="1">#REF!</definedName>
    <definedName name="NCBD100" localSheetId="1">#REF!</definedName>
    <definedName name="NCBD200" localSheetId="1">#REF!</definedName>
    <definedName name="NCBD250" localSheetId="1">#REF!</definedName>
    <definedName name="NCcap0.7" localSheetId="1">#REF!</definedName>
    <definedName name="NCcap1" localSheetId="1">#REF!</definedName>
    <definedName name="nccs" localSheetId="1">#REF!</definedName>
    <definedName name="NCCT3p" localSheetId="1">#REF!</definedName>
    <definedName name="ncdg" localSheetId="1">#REF!</definedName>
    <definedName name="ncgff" localSheetId="1">#REF!</definedName>
    <definedName name="NCKday" localSheetId="1">#REF!</definedName>
    <definedName name="NCKT" localSheetId="1">#REF!</definedName>
    <definedName name="NCLD" localSheetId="1">#REF!</definedName>
    <definedName name="ncong" localSheetId="1">#REF!</definedName>
    <definedName name="NCPP" localSheetId="1">#REF!</definedName>
    <definedName name="nctn" localSheetId="1">#REF!</definedName>
    <definedName name="nctram" localSheetId="1">#REF!</definedName>
    <definedName name="NCVC100" localSheetId="1">#REF!</definedName>
    <definedName name="NCVC200" localSheetId="1">#REF!</definedName>
    <definedName name="NCVC250" localSheetId="1">#REF!</definedName>
    <definedName name="NCVC3P" localSheetId="1">#REF!</definedName>
    <definedName name="ndc" localSheetId="1">#REF!</definedName>
    <definedName name="nenkhi" localSheetId="1">#REF!</definedName>
    <definedName name="nenkhi10m3" localSheetId="1">#REF!</definedName>
    <definedName name="nenkhi1200" localSheetId="1">#REF!</definedName>
    <definedName name="nenkhi17" localSheetId="1">#REF!</definedName>
    <definedName name="neo32mm" localSheetId="1">#REF!</definedName>
    <definedName name="neo4T" localSheetId="1">#REF!</definedName>
    <definedName name="NET" localSheetId="1">#REF!</definedName>
    <definedName name="NET_1" localSheetId="1">#REF!</definedName>
    <definedName name="NET_ANA" localSheetId="1">#REF!</definedName>
    <definedName name="NET_ANA_1" localSheetId="1">#REF!</definedName>
    <definedName name="NET_ANA_2" localSheetId="1">#REF!</definedName>
    <definedName name="New_L" localSheetId="1">#REF!</definedName>
    <definedName name="NewPOS" localSheetId="1">#REF!</definedName>
    <definedName name="NEXT" localSheetId="1">#REF!</definedName>
    <definedName name="NGAØY" localSheetId="1">#REF!</definedName>
    <definedName name="ngau" localSheetId="1">#REF!</definedName>
    <definedName name="Ngay" localSheetId="1">#REF!</definedName>
    <definedName name="nght" localSheetId="1">#REF!</definedName>
    <definedName name="Nguoiban" localSheetId="1">#REF!</definedName>
    <definedName name="NH" localSheetId="1">#REF!</definedName>
    <definedName name="Nha" localSheetId="1">#REF!</definedName>
    <definedName name="NHAÂN_COÂNG" localSheetId="1">'Biểu các dự án mới'!BTRAM</definedName>
    <definedName name="nhn" localSheetId="1">#REF!</definedName>
    <definedName name="nhom" localSheetId="1">#REF!</definedName>
    <definedName name="NHot" localSheetId="1">#REF!</definedName>
    <definedName name="nhu" localSheetId="1">#REF!</definedName>
    <definedName name="nhua" localSheetId="1">#REF!</definedName>
    <definedName name="nhuad" localSheetId="1">#REF!</definedName>
    <definedName name="nhutuong" localSheetId="1">#REF!</definedName>
    <definedName name="nig" localSheetId="1">#REF!</definedName>
    <definedName name="nig1p" localSheetId="1">#REF!</definedName>
    <definedName name="nig3p" localSheetId="1">#REF!</definedName>
    <definedName name="NIGnc" localSheetId="1">#REF!</definedName>
    <definedName name="nignc1p" localSheetId="1">#REF!</definedName>
    <definedName name="NIGvc" localSheetId="1">#REF!</definedName>
    <definedName name="NIGvl" localSheetId="1">#REF!</definedName>
    <definedName name="nigvl1p" localSheetId="1">#REF!</definedName>
    <definedName name="nin" localSheetId="1">#REF!</definedName>
    <definedName name="nin14nc3p" localSheetId="1">#REF!</definedName>
    <definedName name="nin14vl3p" localSheetId="1">#REF!</definedName>
    <definedName name="nin1903p" localSheetId="1">#REF!</definedName>
    <definedName name="nin190nc3p" localSheetId="1">#REF!</definedName>
    <definedName name="nin190vl3p" localSheetId="1">#REF!</definedName>
    <definedName name="nin2903p" localSheetId="1">#REF!</definedName>
    <definedName name="nin290nc3p" localSheetId="1">#REF!</definedName>
    <definedName name="nin290vl3p" localSheetId="1">#REF!</definedName>
    <definedName name="nin3p" localSheetId="1">#REF!</definedName>
    <definedName name="nind" localSheetId="1">#REF!</definedName>
    <definedName name="nind1p" localSheetId="1">#REF!</definedName>
    <definedName name="nind3p" localSheetId="1">#REF!</definedName>
    <definedName name="NINDnc" localSheetId="1">#REF!</definedName>
    <definedName name="nindnc1p" localSheetId="1">#REF!</definedName>
    <definedName name="nindnc3p" localSheetId="1">#REF!</definedName>
    <definedName name="NINDvc" localSheetId="1">#REF!</definedName>
    <definedName name="NINDvl" localSheetId="1">#REF!</definedName>
    <definedName name="nindvl1p" localSheetId="1">#REF!</definedName>
    <definedName name="nindvl3p" localSheetId="1">#REF!</definedName>
    <definedName name="ning1p" localSheetId="1">#REF!</definedName>
    <definedName name="ningnc1p" localSheetId="1">#REF!</definedName>
    <definedName name="ningvl1p" localSheetId="1">#REF!</definedName>
    <definedName name="NINnc" localSheetId="1">#REF!</definedName>
    <definedName name="ninnc3p" localSheetId="1">#REF!</definedName>
    <definedName name="nint1p" localSheetId="1">#REF!</definedName>
    <definedName name="nintnc1p" localSheetId="1">#REF!</definedName>
    <definedName name="nintvl1p" localSheetId="1">#REF!</definedName>
    <definedName name="NINvc" localSheetId="1">#REF!</definedName>
    <definedName name="NINvl" localSheetId="1">#REF!</definedName>
    <definedName name="ninvl3p" localSheetId="1">#REF!</definedName>
    <definedName name="nl" localSheetId="1">#REF!</definedName>
    <definedName name="nl1p" localSheetId="1">#REF!</definedName>
    <definedName name="nl3p" localSheetId="1">#REF!</definedName>
    <definedName name="nlht" localSheetId="1">#REF!</definedName>
    <definedName name="nlnc3p" localSheetId="1">#REF!</definedName>
    <definedName name="nlnc3pha" localSheetId="1">#REF!</definedName>
    <definedName name="NLTK1p" localSheetId="1">#REF!</definedName>
    <definedName name="nlvl3p" localSheetId="1">#REF!</definedName>
    <definedName name="nm" localSheetId="1">#REF!</definedName>
    <definedName name="Nms" localSheetId="1">#REF!</definedName>
    <definedName name="nn" localSheetId="1">#REF!</definedName>
    <definedName name="nn1p" localSheetId="1">#REF!</definedName>
    <definedName name="nn3p" localSheetId="1">#REF!</definedName>
    <definedName name="nnn" localSheetId="1">#REF!</definedName>
    <definedName name="nnnc3p" localSheetId="1">#REF!</definedName>
    <definedName name="nnvl3p" localSheetId="1">#REF!</definedName>
    <definedName name="No" localSheetId="1">#REF!</definedName>
    <definedName name="NOBSDC" localSheetId="1">#REF!</definedName>
    <definedName name="noc" localSheetId="1">#REF!</definedName>
    <definedName name="nop" localSheetId="1">#REF!</definedName>
    <definedName name="NOPLDC" localSheetId="1">#REF!</definedName>
    <definedName name="Np" localSheetId="1">#REF!</definedName>
    <definedName name="Np_" localSheetId="1">#REF!</definedName>
    <definedName name="Nq" localSheetId="1">#REF!</definedName>
    <definedName name="nqd" localSheetId="1">#REF!</definedName>
    <definedName name="nsc" localSheetId="1">#REF!</definedName>
    <definedName name="nsk" localSheetId="1">#REF!</definedName>
    <definedName name="nuoc5" localSheetId="1">#REF!</definedName>
    <definedName name="nx" localSheetId="1">#REF!</definedName>
    <definedName name="nxc" localSheetId="1">#REF!</definedName>
    <definedName name="nxp" localSheetId="1">#REF!</definedName>
    <definedName name="o" hidden="1">{"'Sheet1'!$L$16"}</definedName>
    <definedName name="O_M" localSheetId="1">#REF!</definedName>
    <definedName name="o_n_phÝ_1__thu_nhËp_th_ng" localSheetId="1">#REF!</definedName>
    <definedName name="Ö135" localSheetId="1">#REF!</definedName>
    <definedName name="OCT" localSheetId="1">#REF!</definedName>
    <definedName name="OD" localSheetId="1">#REF!</definedName>
    <definedName name="ODC" localSheetId="1">#REF!</definedName>
    <definedName name="ODS" localSheetId="1">#REF!</definedName>
    <definedName name="ODU" localSheetId="1">#REF!</definedName>
    <definedName name="oi" hidden="1">{0}</definedName>
    <definedName name="OM" localSheetId="1">#REF!</definedName>
    <definedName name="OMC" localSheetId="1">#REF!</definedName>
    <definedName name="OME" localSheetId="1">#REF!</definedName>
    <definedName name="OMW" localSheetId="1">#REF!</definedName>
    <definedName name="ong_cong_duc_san" localSheetId="1">#REF!</definedName>
    <definedName name="Ong_cong_hinh_hop_do_tai_cho" localSheetId="1">#REF!</definedName>
    <definedName name="Ongbaovecap" localSheetId="1">#REF!</definedName>
    <definedName name="Ongnoiday" localSheetId="1">#REF!</definedName>
    <definedName name="Ongnoidaybulongtachongrungtabu" localSheetId="1">#REF!</definedName>
    <definedName name="OngPVC" localSheetId="1">#REF!</definedName>
    <definedName name="OOM" localSheetId="1">#REF!</definedName>
    <definedName name="open" localSheetId="1">#REF!</definedName>
    <definedName name="ophom" localSheetId="1">#REF!</definedName>
    <definedName name="ORD" localSheetId="1">#REF!</definedName>
    <definedName name="OrderTable" localSheetId="5" hidden="1">#REF!</definedName>
    <definedName name="OrderTable" localSheetId="7" hidden="1">#REF!</definedName>
    <definedName name="OrderTable" localSheetId="9" hidden="1">#REF!</definedName>
    <definedName name="OrderTable" localSheetId="11" hidden="1">#REF!</definedName>
    <definedName name="OrderTable" localSheetId="1" hidden="1">#REF!</definedName>
    <definedName name="OrderTable" hidden="1">#REF!</definedName>
    <definedName name="ORF" localSheetId="1">#REF!</definedName>
    <definedName name="osc" localSheetId="1">#REF!</definedName>
    <definedName name="Out" localSheetId="1">#REF!</definedName>
    <definedName name="oxy" localSheetId="1">#REF!</definedName>
    <definedName name="PA" localSheetId="1">#REF!</definedName>
    <definedName name="PA1_1" localSheetId="1">#REF!</definedName>
    <definedName name="palang" localSheetId="1">#REF!</definedName>
    <definedName name="panen" localSheetId="1">#REF!</definedName>
    <definedName name="Pbnn" localSheetId="1">#REF!</definedName>
    <definedName name="Pbno" localSheetId="1">#REF!</definedName>
    <definedName name="Pbnx" localSheetId="1">#REF!</definedName>
    <definedName name="PChe" localSheetId="1">#REF!</definedName>
    <definedName name="Pd" localSheetId="1">#REF!</definedName>
    <definedName name="pgia" localSheetId="1">#REF!</definedName>
    <definedName name="PHAITRAPS" localSheetId="1">#REF!</definedName>
    <definedName name="PHAN_DIEN_DZ0.4KV" localSheetId="1">#REF!</definedName>
    <definedName name="PHAN_DIEN_TBA" localSheetId="1">#REF!</definedName>
    <definedName name="PHAN_MUA_SAM_DZ0.4KV" localSheetId="1">#REF!</definedName>
    <definedName name="PHC" localSheetId="1">#REF!</definedName>
    <definedName name="Pheuhopgang" localSheetId="1">#REF!</definedName>
    <definedName name="phi_inertial" localSheetId="1">#REF!</definedName>
    <definedName name="phieu_n" localSheetId="1">#REF!</definedName>
    <definedName name="phieu_x" localSheetId="1">#REF!</definedName>
    <definedName name="Phone" localSheetId="1">#REF!</definedName>
    <definedName name="phtuyen" localSheetId="1">#REF!</definedName>
    <definedName name="phu_luc_vua" localSheetId="1">#REF!</definedName>
    <definedName name="Phukienduongday" localSheetId="1">#REF!</definedName>
    <definedName name="phunson" localSheetId="1">#REF!</definedName>
    <definedName name="phunvua" localSheetId="1">#REF!</definedName>
    <definedName name="PileSize" localSheetId="1">#REF!</definedName>
    <definedName name="PileType" localSheetId="1">#REF!</definedName>
    <definedName name="PK" localSheetId="1">#REF!</definedName>
    <definedName name="PKmayin" localSheetId="1">#REF!</definedName>
    <definedName name="PLKL" localSheetId="1">#REF!</definedName>
    <definedName name="PLOT" localSheetId="1">#REF!</definedName>
    <definedName name="pm.." localSheetId="1">#REF!</definedName>
    <definedName name="PN" localSheetId="1">#REF!</definedName>
    <definedName name="Pnhap" localSheetId="1">#REF!</definedName>
    <definedName name="po" hidden="1">{"'Sheet1'!$L$16"}</definedName>
    <definedName name="Position" localSheetId="1">#REF!</definedName>
    <definedName name="pp" localSheetId="1">#REF!</definedName>
    <definedName name="ppp" localSheetId="1">#REF!</definedName>
    <definedName name="PR" localSheetId="1">#REF!</definedName>
    <definedName name="PRC" localSheetId="1">#REF!</definedName>
    <definedName name="PRICE" localSheetId="1">#REF!</definedName>
    <definedName name="PRICE1" localSheetId="1">#REF!</definedName>
    <definedName name="Prin1" localSheetId="1">#REF!</definedName>
    <definedName name="Prin10" localSheetId="1">#REF!</definedName>
    <definedName name="Prin11" localSheetId="1">#REF!</definedName>
    <definedName name="Prin12" localSheetId="1">#REF!</definedName>
    <definedName name="Prin13" localSheetId="1">#REF!</definedName>
    <definedName name="Prin14" localSheetId="1">#REF!</definedName>
    <definedName name="Prin15" localSheetId="1">#REF!</definedName>
    <definedName name="Prin16" localSheetId="1">#REF!</definedName>
    <definedName name="Prin17" localSheetId="1">#REF!</definedName>
    <definedName name="Prin18" localSheetId="1">#REF!</definedName>
    <definedName name="Prin2" localSheetId="1">#REF!</definedName>
    <definedName name="Prin20" localSheetId="1">#REF!</definedName>
    <definedName name="Prin21" localSheetId="1">#REF!</definedName>
    <definedName name="Prin3" localSheetId="1">#REF!</definedName>
    <definedName name="Prin4" localSheetId="1">#REF!</definedName>
    <definedName name="Prin5" localSheetId="1">#REF!</definedName>
    <definedName name="Prin6" localSheetId="1">#REF!</definedName>
    <definedName name="Prin7" localSheetId="1">#REF!</definedName>
    <definedName name="Prin8" localSheetId="1">#REF!</definedName>
    <definedName name="Prin9" localSheetId="1">#REF!</definedName>
    <definedName name="_xlnm.Print_Area" localSheetId="3">'B5-TĐ'!$A$1:$X$17</definedName>
    <definedName name="_xlnm.Print_Area" localSheetId="4">B7.1QP!$A$2:$O$17</definedName>
    <definedName name="_xlnm.Print_Area" localSheetId="5">B7.2AN!$A$2:$O$17</definedName>
    <definedName name="_xlnm.Print_Area" localSheetId="6">'B7.3-GD'!$A$1:$V$14</definedName>
    <definedName name="_xlnm.Print_Area" localSheetId="8">'B7.6-NN'!$A$1:$W$18</definedName>
    <definedName name="_xlnm.Print_Area" localSheetId="9">'B7.7-GTVT'!$A$1:$X$18</definedName>
    <definedName name="_xlnm.Print_Area" localSheetId="10">'B7.9-QLNN'!$A$1:$U$13</definedName>
    <definedName name="_xlnm.Print_Area" localSheetId="11">B8_dat!$A$1:$V$15</definedName>
    <definedName name="_xlnm.Print_Area" localSheetId="1">'Biểu các dự án mới'!$A$1:$AD$134</definedName>
    <definedName name="_xlnm.Print_Area" localSheetId="0">'Co cau 21,7'!$A$1:$AF$52</definedName>
    <definedName name="PRINT_AREA_MI" localSheetId="1">#REF!</definedName>
    <definedName name="_xlnm.Print_Titles" localSheetId="3">'B5-TĐ'!$5:$9</definedName>
    <definedName name="_xlnm.Print_Titles" localSheetId="6">'B7.3-GD'!$5:$9</definedName>
    <definedName name="_xlnm.Print_Titles" localSheetId="9">'B7.7-GTVT'!$5:$9</definedName>
    <definedName name="_xlnm.Print_Titles" localSheetId="11">B8_dat!$5:$9</definedName>
    <definedName name="_xlnm.Print_Titles" localSheetId="1">'Biểu các dự án mới'!$5:$9</definedName>
    <definedName name="_xlnm.Print_Titles" localSheetId="0">'Co cau 21,7'!$5:$7</definedName>
    <definedName name="Print_Titles_MI" localSheetId="1">#REF!</definedName>
    <definedName name="PRINTA" localSheetId="1">#REF!</definedName>
    <definedName name="PRINTB" localSheetId="1">#REF!</definedName>
    <definedName name="PRINTC" localSheetId="1">#REF!</definedName>
    <definedName name="prjName" localSheetId="1">#REF!</definedName>
    <definedName name="prjNo" localSheetId="1">#REF!</definedName>
    <definedName name="Pro_Soil" localSheetId="1">#REF!</definedName>
    <definedName name="ProdForm" localSheetId="5" hidden="1">#REF!</definedName>
    <definedName name="ProdForm" localSheetId="7" hidden="1">#REF!</definedName>
    <definedName name="ProdForm" localSheetId="9" hidden="1">#REF!</definedName>
    <definedName name="ProdForm" localSheetId="11" hidden="1">#REF!</definedName>
    <definedName name="ProdForm" localSheetId="1" hidden="1">#REF!</definedName>
    <definedName name="ProdForm" hidden="1">#REF!</definedName>
    <definedName name="Product" localSheetId="5" hidden="1">#REF!</definedName>
    <definedName name="Product" localSheetId="7" hidden="1">#REF!</definedName>
    <definedName name="Product" localSheetId="9" hidden="1">#REF!</definedName>
    <definedName name="Product" localSheetId="11" hidden="1">#REF!</definedName>
    <definedName name="Product" localSheetId="1" hidden="1">#REF!</definedName>
    <definedName name="Product" hidden="1">#REF!</definedName>
    <definedName name="PROPOSAL" localSheetId="1">#REF!</definedName>
    <definedName name="Protex" localSheetId="1">#REF!</definedName>
    <definedName name="Province" localSheetId="1">#REF!</definedName>
    <definedName name="PST" localSheetId="1">#REF!</definedName>
    <definedName name="pt" localSheetId="1">#REF!</definedName>
    <definedName name="PT_A1" localSheetId="1">#REF!</definedName>
    <definedName name="PT_Duong" localSheetId="1">#REF!</definedName>
    <definedName name="ptbc" localSheetId="1">#REF!</definedName>
    <definedName name="PTC" localSheetId="1">#REF!</definedName>
    <definedName name="ptdg" localSheetId="1">#REF!</definedName>
    <definedName name="PTDG_cau" localSheetId="1">#REF!</definedName>
    <definedName name="ptdg_cong" localSheetId="1">#REF!</definedName>
    <definedName name="PTDG_DCV" localSheetId="1">#REF!</definedName>
    <definedName name="ptdg_duong" localSheetId="1">#REF!</definedName>
    <definedName name="PTNC" localSheetId="1">#REF!</definedName>
    <definedName name="Pu" localSheetId="1">#REF!</definedName>
    <definedName name="pvd" localSheetId="1">#REF!</definedName>
    <definedName name="pw" localSheetId="1">#REF!</definedName>
    <definedName name="Pxuat" localSheetId="1">#REF!</definedName>
    <definedName name="py" localSheetId="1">#REF!</definedName>
    <definedName name="qc" localSheetId="1">#REF!</definedName>
    <definedName name="Qgh" localSheetId="1">#REF!</definedName>
    <definedName name="Qgx" localSheetId="1">#REF!</definedName>
    <definedName name="QIh" localSheetId="1">#REF!</definedName>
    <definedName name="QIIh" localSheetId="1">#REF!</definedName>
    <definedName name="QIIIh" localSheetId="1">#REF!</definedName>
    <definedName name="QIIIIh" localSheetId="1">#REF!</definedName>
    <definedName name="QIIIIX" localSheetId="1">#REF!</definedName>
    <definedName name="QIIIX" localSheetId="1">#REF!</definedName>
    <definedName name="qIItc" localSheetId="1">#REF!</definedName>
    <definedName name="qIItt" localSheetId="1">#REF!</definedName>
    <definedName name="QIIX" localSheetId="1">#REF!</definedName>
    <definedName name="qItc" localSheetId="1">#REF!</definedName>
    <definedName name="qItt" localSheetId="1">#REF!</definedName>
    <definedName name="QIX" localSheetId="1">#REF!</definedName>
    <definedName name="ql" localSheetId="1">#REF!</definedName>
    <definedName name="QmIh" localSheetId="1">#REF!</definedName>
    <definedName name="QmIIH" localSheetId="1">#REF!</definedName>
    <definedName name="QmIIIh" localSheetId="1">#REF!</definedName>
    <definedName name="QmIIIIh" localSheetId="1">#REF!</definedName>
    <definedName name="QmIIIIX" localSheetId="1">#REF!</definedName>
    <definedName name="QmIIIX" localSheetId="1">#REF!</definedName>
    <definedName name="QmIIX" localSheetId="1">#REF!</definedName>
    <definedName name="QmIX" localSheetId="1">#REF!</definedName>
    <definedName name="qp" localSheetId="1">#REF!</definedName>
    <definedName name="qtcgdII" localSheetId="1">#REF!</definedName>
    <definedName name="qtdm" localSheetId="1">#REF!</definedName>
    <definedName name="qttgdII" localSheetId="1">#REF!</definedName>
    <definedName name="qu" localSheetId="1">#REF!</definedName>
    <definedName name="Quantities" localSheetId="1">#REF!</definedName>
    <definedName name="quit" localSheetId="1">#REF!</definedName>
    <definedName name="qwde\" localSheetId="1">#REF!</definedName>
    <definedName name="qy" localSheetId="1">#REF!</definedName>
    <definedName name="r_" localSheetId="1">#REF!</definedName>
    <definedName name="R_mong" localSheetId="1">#REF!</definedName>
    <definedName name="r0_3" localSheetId="1">#REF!</definedName>
    <definedName name="r0_4" localSheetId="1">#REF!</definedName>
    <definedName name="Ra" localSheetId="1">#REF!</definedName>
    <definedName name="Ra_" localSheetId="1">#REF!</definedName>
    <definedName name="ra11p" localSheetId="1">#REF!</definedName>
    <definedName name="ra13p" localSheetId="1">#REF!</definedName>
    <definedName name="rack1" localSheetId="1">#REF!</definedName>
    <definedName name="rack2" localSheetId="1">#REF!</definedName>
    <definedName name="rack3" localSheetId="1">#REF!</definedName>
    <definedName name="rack4" localSheetId="1">#REF!</definedName>
    <definedName name="Racot" localSheetId="1">#REF!</definedName>
    <definedName name="Radam" localSheetId="1">#REF!</definedName>
    <definedName name="raiasphalt100" localSheetId="1">#REF!</definedName>
    <definedName name="raiasphalt65" localSheetId="1">#REF!</definedName>
    <definedName name="raicp" localSheetId="1">#REF!</definedName>
    <definedName name="rain.." localSheetId="1">#REF!</definedName>
    <definedName name="ray" localSheetId="1">#REF!</definedName>
    <definedName name="raypb43" localSheetId="1">#REF!</definedName>
    <definedName name="Rb" localSheetId="1">#REF!</definedName>
    <definedName name="Rc_" localSheetId="1">#REF!</definedName>
    <definedName name="RCArea" localSheetId="5" hidden="1">#REF!</definedName>
    <definedName name="RCArea" localSheetId="7" hidden="1">#REF!</definedName>
    <definedName name="RCArea" localSheetId="9" hidden="1">#REF!</definedName>
    <definedName name="RCArea" localSheetId="11" hidden="1">#REF!</definedName>
    <definedName name="RCArea" localSheetId="1" hidden="1">#REF!</definedName>
    <definedName name="RCArea" hidden="1">#REF!</definedName>
    <definedName name="Rcc" localSheetId="1">#REF!</definedName>
    <definedName name="RCF" localSheetId="1">#REF!</definedName>
    <definedName name="RCKM" localSheetId="1">#REF!</definedName>
    <definedName name="Rcsd" localSheetId="1">#REF!</definedName>
    <definedName name="Rctc" localSheetId="1">#REF!</definedName>
    <definedName name="Rctt" localSheetId="1">#REF!</definedName>
    <definedName name="RDEC" localSheetId="1">#REF!</definedName>
    <definedName name="RDEFF" localSheetId="1">#REF!</definedName>
    <definedName name="RDFC" localSheetId="1">#REF!</definedName>
    <definedName name="RDFU" localSheetId="1">#REF!</definedName>
    <definedName name="RDLIF" localSheetId="1">#REF!</definedName>
    <definedName name="RDOM" localSheetId="1">#REF!</definedName>
    <definedName name="rdpcf" localSheetId="1">#REF!</definedName>
    <definedName name="RDRC" localSheetId="1">#REF!</definedName>
    <definedName name="RDRF" localSheetId="1">#REF!</definedName>
    <definedName name="_xlnm.Recorder" localSheetId="1">#REF!</definedName>
    <definedName name="REG" localSheetId="1">#REF!</definedName>
    <definedName name="Region" localSheetId="1">#REF!</definedName>
    <definedName name="rep" localSheetId="1">#REF!</definedName>
    <definedName name="RFP003A" localSheetId="1">#REF!</definedName>
    <definedName name="RFP003B" localSheetId="1">#REF!</definedName>
    <definedName name="RFP003C" localSheetId="1">#REF!</definedName>
    <definedName name="RFP003D" localSheetId="1">#REF!</definedName>
    <definedName name="RFP003E" localSheetId="1">#REF!</definedName>
    <definedName name="RFP003F" localSheetId="1">#REF!</definedName>
    <definedName name="RGHGSD" hidden="1">{"'Sheet1'!$L$16"}</definedName>
    <definedName name="RGLIF" localSheetId="1">#REF!</definedName>
    <definedName name="RHEC" localSheetId="1">#REF!</definedName>
    <definedName name="RHEFF" localSheetId="1">#REF!</definedName>
    <definedName name="RHHC" localSheetId="1">#REF!</definedName>
    <definedName name="RHLIF" localSheetId="1">#REF!</definedName>
    <definedName name="RHOM" localSheetId="1">#REF!</definedName>
    <definedName name="Ricoh" localSheetId="1">#REF!</definedName>
    <definedName name="RIR" localSheetId="1">#REF!</definedName>
    <definedName name="River" localSheetId="1">#REF!</definedName>
    <definedName name="River_Code" localSheetId="1">#REF!</definedName>
    <definedName name="RLF" localSheetId="1">#REF!</definedName>
    <definedName name="RLKM" localSheetId="1">#REF!</definedName>
    <definedName name="RLL" localSheetId="1">#REF!</definedName>
    <definedName name="RLOM" localSheetId="1">#REF!</definedName>
    <definedName name="RM_EXT" localSheetId="1">#REF!</definedName>
    <definedName name="RM_HKS" localSheetId="1">#REF!</definedName>
    <definedName name="RM_INT" localSheetId="1">#REF!</definedName>
    <definedName name="RM_LUKS" localSheetId="1">#REF!</definedName>
    <definedName name="Rncot" localSheetId="1">#REF!</definedName>
    <definedName name="Rndam" localSheetId="1">#REF!</definedName>
    <definedName name="Ro" localSheetId="1">#REF!</definedName>
    <definedName name="Road_Code" localSheetId="1">#REF!</definedName>
    <definedName name="Road_Name" localSheetId="1">#REF!</definedName>
    <definedName name="RoadNo_373" localSheetId="1">#REF!</definedName>
    <definedName name="Rob" localSheetId="1">#REF!</definedName>
    <definedName name="rong1" localSheetId="1">#REF!</definedName>
    <definedName name="rong2" localSheetId="1">#REF!</definedName>
    <definedName name="rong3" localSheetId="1">#REF!</definedName>
    <definedName name="rong4" localSheetId="1">#REF!</definedName>
    <definedName name="rong5" localSheetId="1">#REF!</definedName>
    <definedName name="rong6" localSheetId="1">#REF!</definedName>
    <definedName name="RPHEC" localSheetId="1">#REF!</definedName>
    <definedName name="RPHLIF" localSheetId="1">#REF!</definedName>
    <definedName name="RPHOM" localSheetId="1">#REF!</definedName>
    <definedName name="RPHPC" localSheetId="1">#REF!</definedName>
    <definedName name="rr" localSheetId="1">#REF!</definedName>
    <definedName name="Rrpo" localSheetId="1">#REF!</definedName>
    <definedName name="rrr" localSheetId="1">#REF!</definedName>
    <definedName name="RSBC" localSheetId="1">#REF!</definedName>
    <definedName name="RSBLIF" localSheetId="1">#REF!</definedName>
    <definedName name="RSD" localSheetId="1">#REF!</definedName>
    <definedName name="RSIC" localSheetId="1">#REF!</definedName>
    <definedName name="RSIN" localSheetId="1">#REF!</definedName>
    <definedName name="RSLIF" localSheetId="1">#REF!</definedName>
    <definedName name="RSOM" localSheetId="1">#REF!</definedName>
    <definedName name="RSPI" localSheetId="1">#REF!</definedName>
    <definedName name="RSSC" localSheetId="1">#REF!</definedName>
    <definedName name="RTC" localSheetId="1">#REF!</definedName>
    <definedName name="RTT" localSheetId="1">#REF!</definedName>
    <definedName name="Ru" localSheetId="1">#REF!</definedName>
    <definedName name="Rub" localSheetId="1">#REF!</definedName>
    <definedName name="RWTPhi" localSheetId="1">#REF!</definedName>
    <definedName name="RWTPlo" localSheetId="1">#REF!</definedName>
    <definedName name="s." localSheetId="1">#REF!</definedName>
    <definedName name="S_2" localSheetId="1">#REF!</definedName>
    <definedName name="s1_" localSheetId="1">#REF!</definedName>
    <definedName name="s2_" localSheetId="1">#REF!</definedName>
    <definedName name="s3_" localSheetId="1">#REF!</definedName>
    <definedName name="s3tb" localSheetId="1">#REF!</definedName>
    <definedName name="s4_" localSheetId="1">#REF!</definedName>
    <definedName name="s4tb" localSheetId="1">#REF!</definedName>
    <definedName name="s51.5" localSheetId="1">#REF!</definedName>
    <definedName name="s5tb" localSheetId="1">#REF!</definedName>
    <definedName name="s71.5" localSheetId="1">#REF!</definedName>
    <definedName name="s7tb" localSheetId="1">#REF!</definedName>
    <definedName name="salan200" localSheetId="1">#REF!</definedName>
    <definedName name="salan400" localSheetId="1">#REF!</definedName>
    <definedName name="SAM" localSheetId="1">#REF!</definedName>
    <definedName name="san" localSheetId="1">#REF!</definedName>
    <definedName name="sand" localSheetId="1">#REF!</definedName>
    <definedName name="sangbentonite" localSheetId="1">#REF!</definedName>
    <definedName name="SBBK" localSheetId="1">#REF!</definedName>
    <definedName name="sbc" localSheetId="1">#REF!</definedName>
    <definedName name="Sc" localSheetId="1">#REF!</definedName>
    <definedName name="scao98" localSheetId="1">#REF!</definedName>
    <definedName name="SCH" localSheetId="1">#REF!</definedName>
    <definedName name="SCT" localSheetId="1">#REF!</definedName>
    <definedName name="sd1p" localSheetId="1">#REF!</definedName>
    <definedName name="sd3p" localSheetId="1">#REF!</definedName>
    <definedName name="sda" localSheetId="1">#REF!</definedName>
    <definedName name="sdas" localSheetId="1">#REF!</definedName>
    <definedName name="SDDIEUCHINH" localSheetId="1">#REF!</definedName>
    <definedName name="SDMONG" localSheetId="1">#REF!</definedName>
    <definedName name="Sè_hiÖu_Tk" localSheetId="1">#REF!</definedName>
    <definedName name="Seg" localSheetId="1">#REF!</definedName>
    <definedName name="sencount" hidden="1">1</definedName>
    <definedName name="Sensation" localSheetId="1">#REF!</definedName>
    <definedName name="Sh" localSheetId="1">#REF!</definedName>
    <definedName name="sharp" localSheetId="1">#REF!</definedName>
    <definedName name="Sheet1" localSheetId="1">#REF!</definedName>
    <definedName name="sho" localSheetId="1">#REF!</definedName>
    <definedName name="Shoes" localSheetId="1">#REF!</definedName>
    <definedName name="sht" localSheetId="1">#REF!</definedName>
    <definedName name="sht1p" localSheetId="1">#REF!</definedName>
    <definedName name="sht3p" localSheetId="1">#REF!</definedName>
    <definedName name="SIA" localSheetId="1">#REF!</definedName>
    <definedName name="SIB" localSheetId="1">#REF!</definedName>
    <definedName name="SIC" localSheetId="1">#REF!</definedName>
    <definedName name="sieucao" localSheetId="1">#REF!</definedName>
    <definedName name="SIGN" localSheetId="1">#REF!</definedName>
    <definedName name="SIIA" localSheetId="1">#REF!</definedName>
    <definedName name="SIIB" localSheetId="1">#REF!</definedName>
    <definedName name="SIIC" localSheetId="1">#REF!</definedName>
    <definedName name="SIZE" localSheetId="1">#REF!</definedName>
    <definedName name="skt" localSheetId="1">#REF!</definedName>
    <definedName name="SKUcoverage" localSheetId="1">#REF!</definedName>
    <definedName name="SL" localSheetId="1">#REF!</definedName>
    <definedName name="SL_CRD" localSheetId="1">#REF!</definedName>
    <definedName name="SL_CRS" localSheetId="1">#REF!</definedName>
    <definedName name="SL_CS" localSheetId="1">#REF!</definedName>
    <definedName name="SL_DD" localSheetId="1">#REF!</definedName>
    <definedName name="slg" localSheetId="1">#REF!</definedName>
    <definedName name="slg_n" localSheetId="1">#REF!</definedName>
    <definedName name="slg_x" localSheetId="1">#REF!</definedName>
    <definedName name="slk" localSheetId="1">#REF!</definedName>
    <definedName name="sll" localSheetId="1">#REF!</definedName>
    <definedName name="smax" localSheetId="1">#REF!</definedName>
    <definedName name="smax1" localSheetId="1">#REF!</definedName>
    <definedName name="sn" localSheetId="1">#REF!</definedName>
    <definedName name="Snc" localSheetId="1">#REF!</definedName>
    <definedName name="Sng" localSheetId="1">#REF!</definedName>
    <definedName name="Sntn" localSheetId="1">#REF!</definedName>
    <definedName name="soc3p" localSheetId="1">#REF!</definedName>
    <definedName name="SoHD" localSheetId="1">#REF!</definedName>
    <definedName name="sohieuthua" localSheetId="1">#REF!</definedName>
    <definedName name="Soi" localSheetId="1">#REF!</definedName>
    <definedName name="soichon12" localSheetId="1">#REF!</definedName>
    <definedName name="soichon24" localSheetId="1">#REF!</definedName>
    <definedName name="soichon46" localSheetId="1">#REF!</definedName>
    <definedName name="SoilType" localSheetId="1">#REF!</definedName>
    <definedName name="solieu" localSheetId="1">#REF!</definedName>
    <definedName name="son" localSheetId="1">#REF!</definedName>
    <definedName name="SoPnhap" localSheetId="1">#REF!</definedName>
    <definedName name="SORT" localSheetId="1">#REF!</definedName>
    <definedName name="Sothutu" localSheetId="1">#REF!</definedName>
    <definedName name="sotien_n" localSheetId="1">#REF!</definedName>
    <definedName name="sotien_x" localSheetId="1">#REF!</definedName>
    <definedName name="SPAN" localSheetId="1">#REF!</definedName>
    <definedName name="SPAN_No" localSheetId="1">#REF!</definedName>
    <definedName name="SPEC" localSheetId="1">#REF!</definedName>
    <definedName name="SpecialPrice" localSheetId="5" hidden="1">#REF!</definedName>
    <definedName name="SpecialPrice" localSheetId="7" hidden="1">#REF!</definedName>
    <definedName name="SpecialPrice" localSheetId="9" hidden="1">#REF!</definedName>
    <definedName name="SpecialPrice" localSheetId="11" hidden="1">#REF!</definedName>
    <definedName name="SpecialPrice" localSheetId="1" hidden="1">#REF!</definedName>
    <definedName name="SpecialPrice" hidden="1">#REF!</definedName>
    <definedName name="SPECSUMMARY" localSheetId="1">#REF!</definedName>
    <definedName name="SPSCO" localSheetId="1">#REF!</definedName>
    <definedName name="SPSNO" localSheetId="1">#REF!</definedName>
    <definedName name="srtg" localSheetId="1">#REF!</definedName>
    <definedName name="ss" localSheetId="1">#REF!</definedName>
    <definedName name="sss" localSheetId="1">#REF!</definedName>
    <definedName name="ST" localSheetId="1">#REF!</definedName>
    <definedName name="st1p" localSheetId="1">#REF!</definedName>
    <definedName name="st3p" localSheetId="1">#REF!</definedName>
    <definedName name="start" localSheetId="1">#REF!</definedName>
    <definedName name="Start_1" localSheetId="1">#REF!</definedName>
    <definedName name="Start_10" localSheetId="1">#REF!</definedName>
    <definedName name="Start_11" localSheetId="1">#REF!</definedName>
    <definedName name="Start_12" localSheetId="1">#REF!</definedName>
    <definedName name="Start_13" localSheetId="1">#REF!</definedName>
    <definedName name="Start_2" localSheetId="1">#REF!</definedName>
    <definedName name="Start_3" localSheetId="1">#REF!</definedName>
    <definedName name="Start_4" localSheetId="1">#REF!</definedName>
    <definedName name="Start_5" localSheetId="1">#REF!</definedName>
    <definedName name="Start_6" localSheetId="1">#REF!</definedName>
    <definedName name="Start_7" localSheetId="1">#REF!</definedName>
    <definedName name="Start_8" localSheetId="1">#REF!</definedName>
    <definedName name="Start_9" localSheetId="1">#REF!</definedName>
    <definedName name="State" localSheetId="1">#REF!</definedName>
    <definedName name="STBCPC1" localSheetId="1">#REF!</definedName>
    <definedName name="STBCPC2" localSheetId="1">#REF!</definedName>
    <definedName name="STBCPT1" localSheetId="1">#REF!</definedName>
    <definedName name="STBCPT2" localSheetId="1">#REF!</definedName>
    <definedName name="Stt" localSheetId="1">#REF!</definedName>
    <definedName name="Stt_n" localSheetId="1">#REF!</definedName>
    <definedName name="stt_x" localSheetId="1">#REF!</definedName>
    <definedName name="SU" localSheetId="1">#REF!</definedName>
    <definedName name="sub" localSheetId="1">#REF!</definedName>
    <definedName name="SUL" localSheetId="1">#REF!</definedName>
    <definedName name="SUM" localSheetId="1">#REF!</definedName>
    <definedName name="SUMITOMO" localSheetId="1">#REF!</definedName>
    <definedName name="SUMITOMO_GT" localSheetId="1">#REF!</definedName>
    <definedName name="SUMMARY" localSheetId="1">#REF!</definedName>
    <definedName name="sur" localSheetId="1">#REF!</definedName>
    <definedName name="SX_Lapthao_khungV_Sdao" localSheetId="1">#REF!</definedName>
    <definedName name="T" localSheetId="1">#REF!</definedName>
    <definedName name="t." localSheetId="1">#REF!</definedName>
    <definedName name="t.." localSheetId="1">#REF!</definedName>
    <definedName name="T.nhËp" localSheetId="1">#REF!</definedName>
    <definedName name="t.xls" localSheetId="1">#REF!</definedName>
    <definedName name="t_2" localSheetId="1">#REF!</definedName>
    <definedName name="t_3" localSheetId="1">#REF!</definedName>
    <definedName name="t_4" localSheetId="1">#REF!</definedName>
    <definedName name="t101p" localSheetId="1">#REF!</definedName>
    <definedName name="t103p" localSheetId="1">#REF!</definedName>
    <definedName name="t10m" localSheetId="1">#REF!</definedName>
    <definedName name="t10nc1p" localSheetId="1">#REF!</definedName>
    <definedName name="t10vl1p" localSheetId="1">#REF!</definedName>
    <definedName name="t121p" localSheetId="1">#REF!</definedName>
    <definedName name="t123p" localSheetId="1">#REF!</definedName>
    <definedName name="T12nc" localSheetId="1">#REF!</definedName>
    <definedName name="t12nc3p" localSheetId="1">#REF!</definedName>
    <definedName name="T12vc" localSheetId="1">#REF!</definedName>
    <definedName name="T12vl" localSheetId="1">#REF!</definedName>
    <definedName name="t141p" localSheetId="1">#REF!</definedName>
    <definedName name="t143p" localSheetId="1">#REF!</definedName>
    <definedName name="t14nc3p" localSheetId="1">#REF!</definedName>
    <definedName name="t14vl3p" localSheetId="1">#REF!</definedName>
    <definedName name="t7m" localSheetId="1">#REF!</definedName>
    <definedName name="t8m" localSheetId="1">#REF!</definedName>
    <definedName name="Ta" localSheetId="1">#REF!</definedName>
    <definedName name="TABLE1" localSheetId="1">#REF!</definedName>
    <definedName name="Table2" localSheetId="1">#REF!</definedName>
    <definedName name="table3" localSheetId="1">#REF!</definedName>
    <definedName name="tableyears" localSheetId="1">#REF!</definedName>
    <definedName name="tai" hidden="1">{"'Sheet1'!$L$16"}</definedName>
    <definedName name="Tai_trong" localSheetId="1">#REF!</definedName>
    <definedName name="taluydac2" localSheetId="1">#REF!</definedName>
    <definedName name="taluydc1" localSheetId="1">#REF!</definedName>
    <definedName name="taluydc2" localSheetId="1">#REF!</definedName>
    <definedName name="taluydc3" localSheetId="1">#REF!</definedName>
    <definedName name="taluydc4" localSheetId="1">#REF!</definedName>
    <definedName name="TAM" localSheetId="1">#REF!</definedName>
    <definedName name="tamdan" localSheetId="1">#REF!</definedName>
    <definedName name="TAMTINH" localSheetId="1">#REF!</definedName>
    <definedName name="tao" hidden="1">{"'Sheet1'!$L$16"}</definedName>
    <definedName name="taukeo150" localSheetId="1">#REF!</definedName>
    <definedName name="taun" localSheetId="1">#REF!</definedName>
    <definedName name="TB_CS" localSheetId="1">#REF!</definedName>
    <definedName name="TB_TBA" localSheetId="1">#REF!</definedName>
    <definedName name="tb00" localSheetId="1">#REF!</definedName>
    <definedName name="TBA" localSheetId="1">#REF!</definedName>
    <definedName name="tbCY" localSheetId="1">#REF!</definedName>
    <definedName name="tbl_ProdInfo" localSheetId="5" hidden="1">#REF!</definedName>
    <definedName name="tbl_ProdInfo" localSheetId="7" hidden="1">#REF!</definedName>
    <definedName name="tbl_ProdInfo" localSheetId="9" hidden="1">#REF!</definedName>
    <definedName name="tbl_ProdInfo" localSheetId="11" hidden="1">#REF!</definedName>
    <definedName name="tbl_ProdInfo" localSheetId="1" hidden="1">#REF!</definedName>
    <definedName name="tbl_ProdInfo" hidden="1">#REF!</definedName>
    <definedName name="tbmc" localSheetId="1">#REF!</definedName>
    <definedName name="tbtram" localSheetId="1">#REF!</definedName>
    <definedName name="TBV" localSheetId="1">#REF!</definedName>
    <definedName name="TBXD" localSheetId="1">#REF!</definedName>
    <definedName name="TC" localSheetId="1">#REF!</definedName>
    <definedName name="TC_NHANH1" localSheetId="1">#REF!</definedName>
    <definedName name="Tchuan" localSheetId="1">#REF!</definedName>
    <definedName name="Tck" localSheetId="1">#REF!</definedName>
    <definedName name="Tcng" localSheetId="1">#REF!</definedName>
    <definedName name="TD" localSheetId="1">#REF!</definedName>
    <definedName name="TD12vl" localSheetId="1">#REF!</definedName>
    <definedName name="td1p" localSheetId="1">#REF!</definedName>
    <definedName name="TD1p1nc" localSheetId="1">#REF!</definedName>
    <definedName name="td1p1vc" localSheetId="1">#REF!</definedName>
    <definedName name="TD1p1vl" localSheetId="1">#REF!</definedName>
    <definedName name="td3p" localSheetId="1">#REF!</definedName>
    <definedName name="TDctnc" localSheetId="1">#REF!</definedName>
    <definedName name="TDctvc" localSheetId="1">#REF!</definedName>
    <definedName name="TDctvl" localSheetId="1">#REF!</definedName>
    <definedName name="TDDAKT" localSheetId="1">#REF!</definedName>
    <definedName name="tdia" localSheetId="1">#REF!</definedName>
    <definedName name="tdnc1p" localSheetId="1">#REF!</definedName>
    <definedName name="TDng" localSheetId="1">#REF!</definedName>
    <definedName name="TDoto" localSheetId="1">#REF!</definedName>
    <definedName name="tdt" localSheetId="1">#REF!</definedName>
    <definedName name="TDTDT" localSheetId="1">#REF!</definedName>
    <definedName name="TDTKKT" localSheetId="1">#REF!</definedName>
    <definedName name="tdtr2cnc" localSheetId="1">#REF!</definedName>
    <definedName name="tdtr2cvl" localSheetId="1">#REF!</definedName>
    <definedName name="tdvl1p" localSheetId="1">#REF!</definedName>
    <definedName name="TDxn" localSheetId="1">#REF!</definedName>
    <definedName name="tecnuoc5" localSheetId="1">#REF!</definedName>
    <definedName name="temp" localSheetId="1">#REF!</definedName>
    <definedName name="Temp_Br" localSheetId="1">#REF!</definedName>
    <definedName name="TEMPBR" localSheetId="1">#REF!</definedName>
    <definedName name="Ten" localSheetId="1">#REF!</definedName>
    <definedName name="TenCap" localSheetId="1">#REF!</definedName>
    <definedName name="tenck" localSheetId="1">#REF!</definedName>
    <definedName name="Tengoi" localSheetId="1">#REF!</definedName>
    <definedName name="tentk" localSheetId="1">#REF!</definedName>
    <definedName name="tenvung" localSheetId="1">#REF!</definedName>
    <definedName name="test" localSheetId="1">#REF!</definedName>
    <definedName name="TEST1" localSheetId="1">#REF!</definedName>
    <definedName name="TESTHKEY" localSheetId="1">#REF!</definedName>
    <definedName name="TESTKEYS" localSheetId="1">#REF!</definedName>
    <definedName name="TESTVKEY" localSheetId="1">#REF!</definedName>
    <definedName name="TextRefCopyRangeCount" hidden="1">216</definedName>
    <definedName name="TH" hidden="1">{"'Sheet1'!$L$16"}</definedName>
    <definedName name="TH.tinh" localSheetId="1">#REF!</definedName>
    <definedName name="TH_VKHNN" localSheetId="1">#REF!</definedName>
    <definedName name="tha" hidden="1">{"'Sheet1'!$L$16"}</definedName>
    <definedName name="thai" localSheetId="1">#REF!</definedName>
    <definedName name="thang" localSheetId="1">#REF!</definedName>
    <definedName name="Thang_Long" localSheetId="1">#REF!</definedName>
    <definedName name="Thang_Long_GT" localSheetId="1">#REF!</definedName>
    <definedName name="thang1" hidden="1">{"'Sheet1'!$L$16"}</definedName>
    <definedName name="thang11moi" hidden="1">{"'Sheet1'!$L$16"}</definedName>
    <definedName name="Thangnhap" localSheetId="1">#REF!</definedName>
    <definedName name="thangxuat" localSheetId="1">#REF!</definedName>
    <definedName name="thanh" localSheetId="1">#REF!</definedName>
    <definedName name="Thanh_CT" localSheetId="1">#REF!</definedName>
    <definedName name="Thanh_LC_tayvin" localSheetId="1">#REF!</definedName>
    <definedName name="thanhdul" localSheetId="1">#REF!</definedName>
    <definedName name="thanhtien" localSheetId="1">#REF!</definedName>
    <definedName name="ThaoCauCu" localSheetId="1">#REF!</definedName>
    <definedName name="Thautinh" localSheetId="1">#REF!</definedName>
    <definedName name="ÞBM" localSheetId="1">#REF!</definedName>
    <definedName name="THchon" localSheetId="1">#REF!</definedName>
    <definedName name="Þcot" localSheetId="1">#REF!</definedName>
    <definedName name="ÞCTd4" localSheetId="1">#REF!</definedName>
    <definedName name="ÞCTt4" localSheetId="1">#REF!</definedName>
    <definedName name="Þdamd4" localSheetId="1">#REF!</definedName>
    <definedName name="Þdamt4" localSheetId="1">#REF!</definedName>
    <definedName name="THDS" localSheetId="1">#REF!</definedName>
    <definedName name="thdt" localSheetId="1">#REF!</definedName>
    <definedName name="THDT_HT_DAO_THUONG" localSheetId="1">#REF!</definedName>
    <definedName name="THDT_HT_XOM_NOI" localSheetId="1">#REF!</definedName>
    <definedName name="THDT_NPP_XOM_NOI" localSheetId="1">#REF!</definedName>
    <definedName name="THDT_TBA_XOM_NOI" localSheetId="1">#REF!</definedName>
    <definedName name="them" localSheetId="1">#REF!</definedName>
    <definedName name="thep" localSheetId="1">#REF!</definedName>
    <definedName name="THEP_D32" localSheetId="1">#REF!</definedName>
    <definedName name="thepban" localSheetId="1">#REF!</definedName>
    <definedName name="ThepDinh" localSheetId="1">#REF!</definedName>
    <definedName name="thepgoc25_60" localSheetId="1">#REF!</definedName>
    <definedName name="thepgoc63_75" localSheetId="1">#REF!</definedName>
    <definedName name="thepgoc80_100" localSheetId="1">#REF!</definedName>
    <definedName name="thephinhmk" localSheetId="1">#REF!</definedName>
    <definedName name="theptron" localSheetId="1">#REF!</definedName>
    <definedName name="theptron12" localSheetId="1">#REF!</definedName>
    <definedName name="theptron14_22" localSheetId="1">#REF!</definedName>
    <definedName name="theptron6_8" localSheetId="1">#REF!</definedName>
    <definedName name="thetichck" localSheetId="1">#REF!</definedName>
    <definedName name="THGO1pnc" localSheetId="1">#REF!</definedName>
    <definedName name="thht" localSheetId="1">#REF!</definedName>
    <definedName name="THI" localSheetId="1">#REF!</definedName>
    <definedName name="Thinghiem" localSheetId="1">#REF!</definedName>
    <definedName name="thkp3" localSheetId="1">#REF!</definedName>
    <definedName name="THKSTK" localSheetId="1">#REF!</definedName>
    <definedName name="THLCO" localSheetId="1">#REF!</definedName>
    <definedName name="THLNO" localSheetId="1">#REF!</definedName>
    <definedName name="THLTK" localSheetId="1">#REF!</definedName>
    <definedName name="Þmong" localSheetId="1">#REF!</definedName>
    <definedName name="ÞNXoldk" localSheetId="1">#REF!</definedName>
    <definedName name="thongso" localSheetId="1">#REF!</definedName>
    <definedName name="Þsan" localSheetId="1">#REF!</definedName>
    <definedName name="THT" localSheetId="1">#REF!</definedName>
    <definedName name="THThao" localSheetId="1">#REF!</definedName>
    <definedName name="thtich1" localSheetId="1">#REF!</definedName>
    <definedName name="thtich2" localSheetId="1">#REF!</definedName>
    <definedName name="thtich3" localSheetId="1">#REF!</definedName>
    <definedName name="thtich4" localSheetId="1">#REF!</definedName>
    <definedName name="thtich5" localSheetId="1">#REF!</definedName>
    <definedName name="thtich6" localSheetId="1">#REF!</definedName>
    <definedName name="THTLMcap" localSheetId="1">#REF!</definedName>
    <definedName name="THToanBo" localSheetId="1">#REF!</definedName>
    <definedName name="THtoanbo2" localSheetId="1">#REF!</definedName>
    <definedName name="thtt" localSheetId="1">#REF!</definedName>
    <definedName name="Thu" localSheetId="1">#REF!</definedName>
    <definedName name="THVanXoan" localSheetId="1">#REF!</definedName>
    <definedName name="THXNK" localSheetId="1">#REF!</definedName>
    <definedName name="TI" localSheetId="1">#REF!</definedName>
    <definedName name="Tien" localSheetId="1">#REF!</definedName>
    <definedName name="TIENLUONG" localSheetId="1">#REF!</definedName>
    <definedName name="TIEU_HAO_VAT_TU_DZ0.4KV" localSheetId="1">#REF!</definedName>
    <definedName name="TIEU_HAO_VAT_TU_DZ22KV" localSheetId="1">#REF!</definedName>
    <definedName name="TIEU_HAO_VAT_TU_TBA" localSheetId="1">#REF!</definedName>
    <definedName name="Tim_cong" localSheetId="1">#REF!</definedName>
    <definedName name="Tim_Lan_Xuat_Hien" localSheetId="1">#REF!</definedName>
    <definedName name="Tim_lan_xuat_hien_cong" localSheetId="1">#REF!</definedName>
    <definedName name="tim_xuat_hien" localSheetId="1">#REF!</definedName>
    <definedName name="tinhqd" localSheetId="1">#REF!</definedName>
    <definedName name="TIT" localSheetId="1">#REF!</definedName>
    <definedName name="TITAN" localSheetId="1">#REF!</definedName>
    <definedName name="tk" localSheetId="1">#REF!</definedName>
    <definedName name="TK331APC" localSheetId="1">#REF!</definedName>
    <definedName name="TK331CB" localSheetId="1">#REF!</definedName>
    <definedName name="TK331GT" localSheetId="1">#REF!</definedName>
    <definedName name="TK331K" localSheetId="1">#REF!</definedName>
    <definedName name="TK331KH" localSheetId="1">#REF!</definedName>
    <definedName name="TK331MT" localSheetId="1">#REF!</definedName>
    <definedName name="TK331NT" localSheetId="1">#REF!</definedName>
    <definedName name="TK331PA" localSheetId="1">#REF!</definedName>
    <definedName name="TK331PACIFIC" localSheetId="1">#REF!</definedName>
    <definedName name="tk331PD" localSheetId="1">#REF!</definedName>
    <definedName name="TK331THN" localSheetId="1">#REF!</definedName>
    <definedName name="tk331TKN" localSheetId="1">#REF!</definedName>
    <definedName name="TK331VT" localSheetId="1">#REF!</definedName>
    <definedName name="tk3338TTNCN" localSheetId="1">#REF!</definedName>
    <definedName name="tk3388K" localSheetId="1">#REF!</definedName>
    <definedName name="TKP" localSheetId="1">#REF!</definedName>
    <definedName name="TLAC120" localSheetId="1">#REF!</definedName>
    <definedName name="TLAC35" localSheetId="1">#REF!</definedName>
    <definedName name="TLAC50" localSheetId="1">#REF!</definedName>
    <definedName name="TLAC70" localSheetId="1">#REF!</definedName>
    <definedName name="TLAC95" localSheetId="1">#REF!</definedName>
    <definedName name="Tle" localSheetId="1">#REF!</definedName>
    <definedName name="Tle_1" localSheetId="1">#REF!</definedName>
    <definedName name="TLR" localSheetId="1">#REF!</definedName>
    <definedName name="tluong" localSheetId="1">#REF!</definedName>
    <definedName name="TM" localSheetId="1">#REF!</definedName>
    <definedName name="TMDT1" localSheetId="1">#REF!</definedName>
    <definedName name="TMDT2" localSheetId="1">#REF!</definedName>
    <definedName name="TMDTmoi" localSheetId="1">#REF!</definedName>
    <definedName name="tmm1.5" localSheetId="1">#REF!</definedName>
    <definedName name="tmmg" localSheetId="1">#REF!</definedName>
    <definedName name="TN" localSheetId="1">#REF!</definedName>
    <definedName name="TN_b_qu_n" localSheetId="1">#REF!</definedName>
    <definedName name="Tnd" localSheetId="1">#REF!</definedName>
    <definedName name="tntt" localSheetId="1">#REF!</definedName>
    <definedName name="To" localSheetId="1">#REF!</definedName>
    <definedName name="toadocap" localSheetId="1">#REF!</definedName>
    <definedName name="Toanbo" localSheetId="1">#REF!</definedName>
    <definedName name="toi5t" localSheetId="1">#REF!</definedName>
    <definedName name="Tong" localSheetId="1">#REF!</definedName>
    <definedName name="Tong_co" localSheetId="1">#REF!</definedName>
    <definedName name="TONG_GIA_TRI_CONG_TRINH" localSheetId="1">#REF!</definedName>
    <definedName name="TONG_HOP_THI_NGHIEM_DZ0.4KV" localSheetId="1">#REF!</definedName>
    <definedName name="TONG_HOP_THI_NGHIEM_DZ22KV" localSheetId="1">#REF!</definedName>
    <definedName name="TONG_KE_TBA" localSheetId="1">#REF!</definedName>
    <definedName name="Tong_no" localSheetId="1">#REF!</definedName>
    <definedName name="tongbt" localSheetId="1">#REF!</definedName>
    <definedName name="tongcong" localSheetId="1">#REF!</definedName>
    <definedName name="tongdientich" localSheetId="1">#REF!</definedName>
    <definedName name="TONGDUTOAN" localSheetId="1">#REF!</definedName>
    <definedName name="tonghop_t5" localSheetId="1">#REF!</definedName>
    <definedName name="TonghopHtxH" localSheetId="1">#REF!</definedName>
    <definedName name="TonghopHtxT" localSheetId="1">#REF!</definedName>
    <definedName name="tongthep" localSheetId="1">#REF!</definedName>
    <definedName name="tongthetich" localSheetId="1">#REF!</definedName>
    <definedName name="Tonmai" localSheetId="1">#REF!</definedName>
    <definedName name="TOP" localSheetId="1">#REF!</definedName>
    <definedName name="TOSHIBA" localSheetId="1">#REF!</definedName>
    <definedName name="TOTAL" localSheetId="1">#REF!</definedName>
    <definedName name="totbtoi" localSheetId="1">#REF!</definedName>
    <definedName name="tp" localSheetId="1">#REF!</definedName>
    <definedName name="TPLRP" localSheetId="1">#REF!</definedName>
    <definedName name="tr_" localSheetId="1">#REF!</definedName>
    <definedName name="Tra_DM_su_dung" localSheetId="1">#REF!</definedName>
    <definedName name="Tra_don_gia_KS" localSheetId="1">#REF!</definedName>
    <definedName name="Tra_DTCT" localSheetId="1">#REF!</definedName>
    <definedName name="Tra_gia" localSheetId="1">#REF!</definedName>
    <definedName name="Tra_gtxl_cong" localSheetId="1">#REF!</definedName>
    <definedName name="Tra_T_le_1" localSheetId="1">#REF!</definedName>
    <definedName name="Tra_tim_hang_mucPT_trung" localSheetId="1">#REF!</definedName>
    <definedName name="Tra_TL" localSheetId="1">#REF!</definedName>
    <definedName name="Tra_ty_le" localSheetId="1">#REF!</definedName>
    <definedName name="Tra_ty_le2" localSheetId="1">#REF!</definedName>
    <definedName name="Tra_ty_le3" localSheetId="1">#REF!</definedName>
    <definedName name="Tra_ty_le4" localSheetId="1">#REF!</definedName>
    <definedName name="Tra_ty_le5" localSheetId="1">#REF!</definedName>
    <definedName name="TRA_VAT_LIEU" localSheetId="1">#REF!</definedName>
    <definedName name="traA103" localSheetId="1">#REF!</definedName>
    <definedName name="trab" localSheetId="1">#REF!</definedName>
    <definedName name="TraDAH_H" localSheetId="1">#REF!</definedName>
    <definedName name="TRADE2" localSheetId="1">#REF!</definedName>
    <definedName name="TRAM" localSheetId="1">#REF!</definedName>
    <definedName name="tram30" localSheetId="1">#REF!</definedName>
    <definedName name="tram45" localSheetId="1">#REF!</definedName>
    <definedName name="tram60" localSheetId="1">#REF!</definedName>
    <definedName name="tram80" localSheetId="1">#REF!</definedName>
    <definedName name="tramatcong1" localSheetId="1">#REF!</definedName>
    <definedName name="tramatcong2" localSheetId="1">#REF!</definedName>
    <definedName name="trambitum" localSheetId="1">#REF!</definedName>
    <definedName name="trambt60" localSheetId="1">#REF!</definedName>
    <definedName name="tranhietdo" localSheetId="1">#REF!</definedName>
    <definedName name="TRAvH" localSheetId="1">#REF!</definedName>
    <definedName name="TRAVL" localSheetId="1">#REF!</definedName>
    <definedName name="treoducbt" localSheetId="1">#REF!</definedName>
    <definedName name="TRISO" localSheetId="1">#REF!</definedName>
    <definedName name="Trô_P1" localSheetId="1">#REF!</definedName>
    <definedName name="Trô_P10" localSheetId="1">#REF!</definedName>
    <definedName name="Trô_P11" localSheetId="1">#REF!</definedName>
    <definedName name="Trô_P2" localSheetId="1">#REF!</definedName>
    <definedName name="Trô_P3" localSheetId="1">#REF!</definedName>
    <definedName name="Trô_P4" localSheetId="1">#REF!</definedName>
    <definedName name="Trô_P5" localSheetId="1">#REF!</definedName>
    <definedName name="Trô_P6" localSheetId="1">#REF!</definedName>
    <definedName name="Trô_P7" localSheetId="1">#REF!</definedName>
    <definedName name="Trô_P8" localSheetId="1">#REF!</definedName>
    <definedName name="Trô_P9" localSheetId="1">#REF!</definedName>
    <definedName name="tronbentonit" localSheetId="1">#REF!</definedName>
    <definedName name="tronbentonite" localSheetId="1">#REF!</definedName>
    <definedName name="tronbt250" localSheetId="1">#REF!</definedName>
    <definedName name="tronvua250" localSheetId="1">#REF!</definedName>
    <definedName name="tronvua80" localSheetId="1">#REF!</definedName>
    <definedName name="trt" localSheetId="1">#REF!</definedName>
    <definedName name="tru_can" localSheetId="1">#REF!</definedName>
    <definedName name="ts" localSheetId="1">#REF!</definedName>
    <definedName name="tsI" localSheetId="1">#REF!</definedName>
    <definedName name="TT_1P" localSheetId="1">#REF!</definedName>
    <definedName name="TT_3p" localSheetId="1">#REF!</definedName>
    <definedName name="ttao" localSheetId="1">#REF!</definedName>
    <definedName name="ttbt" localSheetId="1">#REF!</definedName>
    <definedName name="TTCto" localSheetId="1">#REF!</definedName>
    <definedName name="TTDD1P" localSheetId="1">#REF!</definedName>
    <definedName name="TTDKKH" localSheetId="1">#REF!</definedName>
    <definedName name="TTDZ" localSheetId="1">#REF!</definedName>
    <definedName name="TTDZ04" localSheetId="1">#REF!</definedName>
    <definedName name="tthi" localSheetId="1">#REF!</definedName>
    <definedName name="ttinh" localSheetId="1">#REF!</definedName>
    <definedName name="tto" localSheetId="1">#REF!</definedName>
    <definedName name="ttoxtp" localSheetId="1">#REF!</definedName>
    <definedName name="ttp" localSheetId="1">#REF!</definedName>
    <definedName name="ttpk" localSheetId="1">#REF!</definedName>
    <definedName name="ttronmk" localSheetId="1">#REF!</definedName>
    <definedName name="tttt" localSheetId="1">#REF!</definedName>
    <definedName name="TTVAn5" localSheetId="1">#REF!</definedName>
    <definedName name="Tu_dung_ton_that" localSheetId="1">#REF!</definedName>
    <definedName name="Tuong_chan" localSheetId="1">#REF!</definedName>
    <definedName name="Tuong_dau_HD" localSheetId="1">#REF!</definedName>
    <definedName name="TuVan" localSheetId="1">#REF!</definedName>
    <definedName name="TV" localSheetId="1">#REF!</definedName>
    <definedName name="tv75nc" localSheetId="1">#REF!</definedName>
    <definedName name="tv75vl" localSheetId="1">#REF!</definedName>
    <definedName name="TVGS" localSheetId="1">#REF!</definedName>
    <definedName name="Tvk" localSheetId="1">#REF!</definedName>
    <definedName name="Twister" localSheetId="1">#REF!</definedName>
    <definedName name="Ty_gia" localSheetId="1">#REF!</definedName>
    <definedName name="Ty_gia_yen" localSheetId="1">#REF!</definedName>
    <definedName name="ty_le" localSheetId="1">#REF!</definedName>
    <definedName name="ty_le_2" localSheetId="1">#REF!</definedName>
    <definedName name="ty_le_3" localSheetId="1">#REF!</definedName>
    <definedName name="ty_le_BTN" localSheetId="1">#REF!</definedName>
    <definedName name="Ty_le1" localSheetId="1">#REF!</definedName>
    <definedName name="Type_1" localSheetId="1">#REF!</definedName>
    <definedName name="Type_2" localSheetId="1">#REF!</definedName>
    <definedName name="U_tien" localSheetId="1">#REF!</definedName>
    <definedName name="UbdII" localSheetId="1">#REF!</definedName>
    <definedName name="Ubo" localSheetId="1">#REF!</definedName>
    <definedName name="UbtII" localSheetId="1">#REF!</definedName>
    <definedName name="UNL" localSheetId="1">#REF!</definedName>
    <definedName name="uonong" localSheetId="1">#REF!</definedName>
    <definedName name="UP" localSheetId="1">#REF!,#REF!,#REF!,#REF!,#REF!,#REF!,#REF!,#REF!,#REF!,#REF!,#REF!</definedName>
    <definedName name="upnoc" localSheetId="1">#REF!</definedName>
    <definedName name="USCT" localSheetId="1">#REF!</definedName>
    <definedName name="USCTKU" localSheetId="1">#REF!</definedName>
    <definedName name="USdb" localSheetId="1">#REF!</definedName>
    <definedName name="USKC" localSheetId="1">#REF!</definedName>
    <definedName name="USNC" localSheetId="1">#REF!</definedName>
    <definedName name="UStb" localSheetId="1">#REF!</definedName>
    <definedName name="ut" localSheetId="1">#REF!</definedName>
    <definedName name="UT_1" localSheetId="1">#REF!</definedName>
    <definedName name="UT1_373" localSheetId="1">#REF!</definedName>
    <definedName name="UtdI" localSheetId="1">#REF!</definedName>
    <definedName name="UtdII" localSheetId="1">#REF!</definedName>
    <definedName name="UttI" localSheetId="1">#REF!</definedName>
    <definedName name="UttII" localSheetId="1">#REF!</definedName>
    <definedName name="uu" localSheetId="1">#REF!</definedName>
    <definedName name="V.1" localSheetId="1">#REF!</definedName>
    <definedName name="V.10" localSheetId="1">#REF!</definedName>
    <definedName name="V.11" localSheetId="1">#REF!</definedName>
    <definedName name="V.12" localSheetId="1">#REF!</definedName>
    <definedName name="V.13" localSheetId="1">#REF!</definedName>
    <definedName name="V.14" localSheetId="1">#REF!</definedName>
    <definedName name="V.15" localSheetId="1">#REF!</definedName>
    <definedName name="V.16" localSheetId="1">#REF!</definedName>
    <definedName name="V.17" localSheetId="1">#REF!</definedName>
    <definedName name="V.18" localSheetId="1">#REF!</definedName>
    <definedName name="V.2" localSheetId="1">#REF!</definedName>
    <definedName name="V.3" localSheetId="1">#REF!</definedName>
    <definedName name="V.4" localSheetId="1">#REF!</definedName>
    <definedName name="V.5" localSheetId="1">#REF!</definedName>
    <definedName name="V.6" localSheetId="1">#REF!</definedName>
    <definedName name="V.7" localSheetId="1">#REF!</definedName>
    <definedName name="V.8" localSheetId="1">#REF!</definedName>
    <definedName name="V.9" localSheetId="1">#REF!</definedName>
    <definedName name="Value0" localSheetId="1">#REF!</definedName>
    <definedName name="Value1" localSheetId="1">#REF!</definedName>
    <definedName name="Value10" localSheetId="1">#REF!</definedName>
    <definedName name="Value11" localSheetId="1">#REF!</definedName>
    <definedName name="Value12" localSheetId="1">#REF!</definedName>
    <definedName name="Value13" localSheetId="1">#REF!</definedName>
    <definedName name="Value14" localSheetId="1">#REF!</definedName>
    <definedName name="Value15" localSheetId="1">#REF!</definedName>
    <definedName name="Value16" localSheetId="1">#REF!</definedName>
    <definedName name="Value17" localSheetId="1">#REF!</definedName>
    <definedName name="Value18" localSheetId="1">#REF!</definedName>
    <definedName name="Value19" localSheetId="1">#REF!</definedName>
    <definedName name="Value2" localSheetId="1">#REF!</definedName>
    <definedName name="Value20" localSheetId="1">#REF!</definedName>
    <definedName name="Value21" localSheetId="1">#REF!</definedName>
    <definedName name="Value22" localSheetId="1">#REF!</definedName>
    <definedName name="Value23" localSheetId="1">#REF!</definedName>
    <definedName name="Value24" localSheetId="1">#REF!</definedName>
    <definedName name="Value25" localSheetId="1">#REF!</definedName>
    <definedName name="Value26" localSheetId="1">#REF!</definedName>
    <definedName name="Value27" localSheetId="1">#REF!</definedName>
    <definedName name="Value28" localSheetId="1">#REF!</definedName>
    <definedName name="Value29" localSheetId="1">#REF!</definedName>
    <definedName name="Value3" localSheetId="1">#REF!</definedName>
    <definedName name="Value30" localSheetId="1">#REF!</definedName>
    <definedName name="Value31" localSheetId="1">#REF!</definedName>
    <definedName name="Value32" localSheetId="1">#REF!</definedName>
    <definedName name="Value33" localSheetId="1">#REF!</definedName>
    <definedName name="Value34" localSheetId="1">#REF!</definedName>
    <definedName name="Value35" localSheetId="1">#REF!</definedName>
    <definedName name="Value36" localSheetId="1">#REF!</definedName>
    <definedName name="Value37" localSheetId="1">#REF!</definedName>
    <definedName name="Value38" localSheetId="1">#REF!</definedName>
    <definedName name="Value39" localSheetId="1">#REF!</definedName>
    <definedName name="Value4" localSheetId="1">#REF!</definedName>
    <definedName name="Value40" localSheetId="1">#REF!</definedName>
    <definedName name="Value41" localSheetId="1">#REF!</definedName>
    <definedName name="Value42" localSheetId="1">#REF!</definedName>
    <definedName name="Value43" localSheetId="1">#REF!</definedName>
    <definedName name="Value44" localSheetId="1">#REF!</definedName>
    <definedName name="Value45" localSheetId="1">#REF!</definedName>
    <definedName name="Value46" localSheetId="1">#REF!</definedName>
    <definedName name="Value47" localSheetId="1">#REF!</definedName>
    <definedName name="Value48" localSheetId="1">#REF!</definedName>
    <definedName name="Value49" localSheetId="1">#REF!</definedName>
    <definedName name="Value5" localSheetId="1">#REF!</definedName>
    <definedName name="Value50" localSheetId="1">#REF!</definedName>
    <definedName name="Value51" localSheetId="1">#REF!</definedName>
    <definedName name="Value52" localSheetId="1">#REF!</definedName>
    <definedName name="Value53" localSheetId="1">#REF!</definedName>
    <definedName name="Value54" localSheetId="1">#REF!</definedName>
    <definedName name="Value55" localSheetId="1">#REF!</definedName>
    <definedName name="Value6" localSheetId="1">#REF!</definedName>
    <definedName name="Value7" localSheetId="1">#REF!</definedName>
    <definedName name="Value8" localSheetId="1">#REF!</definedName>
    <definedName name="Value9" localSheetId="1">#REF!</definedName>
    <definedName name="VAN_CHUYEN_DUONG_DAI_DZ0.4KV" localSheetId="1">#REF!</definedName>
    <definedName name="VAN_CHUYEN_DUONG_DAI_DZ22KV" localSheetId="1">#REF!</definedName>
    <definedName name="VAN_CHUYEN_VAT_TU_CHUNG" localSheetId="1">#REF!</definedName>
    <definedName name="VAN_TRUNG_CHUYEN_VAT_TU_CHUNG" localSheetId="1">#REF!</definedName>
    <definedName name="vanchuyen" localSheetId="1">#REF!</definedName>
    <definedName name="VanChuyenDam" localSheetId="1">#REF!</definedName>
    <definedName name="Var" localSheetId="1">#REF!</definedName>
    <definedName name="VARIINST" localSheetId="1">#REF!</definedName>
    <definedName name="VARIPURC" localSheetId="1">#REF!</definedName>
    <definedName name="VAS" localSheetId="1">#REF!</definedName>
    <definedName name="vat" localSheetId="1">#REF!</definedName>
    <definedName name="VAT_04" localSheetId="1">#REF!</definedName>
    <definedName name="VAT_35" localSheetId="1">#REF!</definedName>
    <definedName name="VAT_Cto" localSheetId="1">#REF!</definedName>
    <definedName name="VAT_LIEU_DEN_CHAN_CONG_TRINH" localSheetId="1">#REF!</definedName>
    <definedName name="vat_lieu_KVIII" localSheetId="1">#REF!</definedName>
    <definedName name="VAT_TB" localSheetId="1">#REF!</definedName>
    <definedName name="VAT_TBA" localSheetId="1">#REF!</definedName>
    <definedName name="VAT_XLTBA" localSheetId="1">#REF!</definedName>
    <definedName name="VATM" hidden="1">{"'Sheet1'!$L$16"}</definedName>
    <definedName name="Vattu" localSheetId="1">#REF!</definedName>
    <definedName name="vb" hidden="1">{"'Sheet1'!$L$16"}</definedName>
    <definedName name="vbtchongnuocm300" localSheetId="1">#REF!</definedName>
    <definedName name="vbtm150" localSheetId="1">#REF!</definedName>
    <definedName name="vbtm300" localSheetId="1">#REF!</definedName>
    <definedName name="vbtm400" localSheetId="1">#REF!</definedName>
    <definedName name="vcbo1" hidden="1">{"'Sheet1'!$L$16"}</definedName>
    <definedName name="VCC" localSheetId="1">#REF!</definedName>
    <definedName name="vccatv" localSheetId="1">#REF!</definedName>
    <definedName name="vccot" localSheetId="1">#REF!</definedName>
    <definedName name="vccot35" localSheetId="1">#REF!</definedName>
    <definedName name="vccott" localSheetId="1">#REF!</definedName>
    <definedName name="vccottt" localSheetId="1">#REF!</definedName>
    <definedName name="VCD" localSheetId="1">#REF!</definedName>
    <definedName name="vcda" localSheetId="1">#REF!</definedName>
    <definedName name="vcdatc2" localSheetId="1">#REF!</definedName>
    <definedName name="vcdatc3" localSheetId="1">#REF!</definedName>
    <definedName name="vcday" localSheetId="1">#REF!</definedName>
    <definedName name="vcdc" localSheetId="1">#REF!</definedName>
    <definedName name="vcdctc" localSheetId="1">#REF!</definedName>
    <definedName name="vcdungcu35" localSheetId="1">#REF!</definedName>
    <definedName name="vcg" localSheetId="1">#REF!</definedName>
    <definedName name="vcgo" localSheetId="1">#REF!</definedName>
    <definedName name="VCHT" localSheetId="1">#REF!</definedName>
    <definedName name="vcn" localSheetId="1">#REF!</definedName>
    <definedName name="Vcng" localSheetId="1">#REF!</definedName>
    <definedName name="vcpk" localSheetId="1">#REF!</definedName>
    <definedName name="vcsat35" localSheetId="1">#REF!</definedName>
    <definedName name="vcsu" localSheetId="1">#REF!</definedName>
    <definedName name="vct" localSheetId="1">#REF!</definedName>
    <definedName name="vctb" localSheetId="1">#REF!</definedName>
    <definedName name="vctmong" localSheetId="1">#REF!</definedName>
    <definedName name="VCTT" localSheetId="1">#REF!</definedName>
    <definedName name="VCVBT1" localSheetId="1">#REF!</definedName>
    <definedName name="VCVBT2" localSheetId="1">#REF!</definedName>
    <definedName name="vcxi" localSheetId="1">#REF!</definedName>
    <definedName name="vcxm" localSheetId="1">#REF!</definedName>
    <definedName name="vd3p" localSheetId="1">#REF!</definedName>
    <definedName name="VDL" localSheetId="1">#REF!</definedName>
    <definedName name="vgk" localSheetId="1">#REF!</definedName>
    <definedName name="vgt" localSheetId="1">#REF!</definedName>
    <definedName name="vidu" localSheetId="1">#REF!</definedName>
    <definedName name="VIEW" localSheetId="1">#REF!</definedName>
    <definedName name="vk" localSheetId="1">#REF!</definedName>
    <definedName name="vkcauthang" localSheetId="1">#REF!</definedName>
    <definedName name="vksan" localSheetId="1">#REF!</definedName>
    <definedName name="vl" localSheetId="1">#REF!</definedName>
    <definedName name="VL_CSC" localSheetId="1">#REF!</definedName>
    <definedName name="VL_CSCT" localSheetId="1">#REF!</definedName>
    <definedName name="VL_CTXD" localSheetId="1">#REF!</definedName>
    <definedName name="VL_RD" localSheetId="1">#REF!</definedName>
    <definedName name="VL_TD" localSheetId="1">#REF!</definedName>
    <definedName name="vl1p" localSheetId="1">#REF!</definedName>
    <definedName name="vl3p" localSheetId="1">#REF!</definedName>
    <definedName name="vlc" localSheetId="1">#REF!</definedName>
    <definedName name="Vlcap0.7" localSheetId="1">#REF!</definedName>
    <definedName name="VLcap1" localSheetId="1">#REF!</definedName>
    <definedName name="VLCT3p" localSheetId="1">#REF!</definedName>
    <definedName name="vlctbb" localSheetId="1">#REF!</definedName>
    <definedName name="vldg" localSheetId="1">#REF!</definedName>
    <definedName name="vldn400" localSheetId="1">#REF!</definedName>
    <definedName name="vldn600" localSheetId="1">#REF!</definedName>
    <definedName name="VLgovankhuon" localSheetId="1">#REF!</definedName>
    <definedName name="VLIEU" localSheetId="1">#REF!</definedName>
    <definedName name="VLKday" localSheetId="1">#REF!</definedName>
    <definedName name="VLM" localSheetId="1">#REF!</definedName>
    <definedName name="VLson" localSheetId="1">#REF!</definedName>
    <definedName name="vltram" localSheetId="1">#REF!</definedName>
    <definedName name="VLVanXoan" localSheetId="1">#REF!</definedName>
    <definedName name="VLxaydung" localSheetId="1">#REF!</definedName>
    <definedName name="Vnd" localSheetId="1">#REF!</definedName>
    <definedName name="Vo" localSheetId="1">#REF!</definedName>
    <definedName name="Von.KL" localSheetId="1">#REF!</definedName>
    <definedName name="vr3p" localSheetId="1">#REF!</definedName>
    <definedName name="VT" localSheetId="1">#REF!</definedName>
    <definedName name="vtu" localSheetId="1">#REF!</definedName>
    <definedName name="Vu" localSheetId="1">#REF!</definedName>
    <definedName name="Vu_" localSheetId="1">#REF!</definedName>
    <definedName name="Vua" localSheetId="1">#REF!</definedName>
    <definedName name="VuaBT" localSheetId="1">#REF!</definedName>
    <definedName name="vuabtD" localSheetId="1">#REF!</definedName>
    <definedName name="vuabtG" localSheetId="1">#REF!</definedName>
    <definedName name="vung" localSheetId="1">#REF!</definedName>
    <definedName name="vungdcd" localSheetId="1">#REF!</definedName>
    <definedName name="vungdcl" localSheetId="1">#REF!</definedName>
    <definedName name="vungnhapk" localSheetId="1">#REF!</definedName>
    <definedName name="vungnhapl" localSheetId="1">#REF!</definedName>
    <definedName name="VungTL" localSheetId="1">#REF!</definedName>
    <definedName name="vungxuatk" localSheetId="1">#REF!</definedName>
    <definedName name="vungxuatl" localSheetId="1">#REF!</definedName>
    <definedName name="VX" localSheetId="1">#REF!</definedName>
    <definedName name="vxuan" localSheetId="1">#REF!</definedName>
    <definedName name="W" localSheetId="1">#REF!</definedName>
    <definedName name="watertruck" localSheetId="1">#REF!</definedName>
    <definedName name="wb" localSheetId="1">#REF!</definedName>
    <definedName name="Wdaymong" localSheetId="1">#REF!</definedName>
    <definedName name="Wg" localSheetId="1">#REF!</definedName>
    <definedName name="WI" localSheetId="1">#REF!</definedName>
    <definedName name="WII" localSheetId="1">#REF!</definedName>
    <definedName name="WIII" localSheetId="1">#REF!</definedName>
    <definedName name="WIIII" localSheetId="1">#REF!</definedName>
    <definedName name="wl" localSheetId="1">#REF!</definedName>
    <definedName name="Wqg" localSheetId="1">#REF!</definedName>
    <definedName name="WqI" localSheetId="1">#REF!</definedName>
    <definedName name="WqII" localSheetId="1">#REF!</definedName>
    <definedName name="WqIII" localSheetId="1">#REF!</definedName>
    <definedName name="WqIIII" localSheetId="1">#REF!</definedName>
    <definedName name="Wqtg" localSheetId="1">#REF!</definedName>
    <definedName name="WqtI" localSheetId="1">#REF!</definedName>
    <definedName name="WqtII" localSheetId="1">#REF!</definedName>
    <definedName name="WqtIII" localSheetId="1">#REF!</definedName>
    <definedName name="WqtIIII" localSheetId="1">#REF!</definedName>
    <definedName name="wrn.chi._.tiÆt." hidden="1">{#N/A,#N/A,FALSE,"Chi tiÆt"}</definedName>
    <definedName name="Ws" localSheetId="1">#REF!</definedName>
    <definedName name="Wss" localSheetId="1">#REF!</definedName>
    <definedName name="Wst" localSheetId="1">#REF!</definedName>
    <definedName name="wt" localSheetId="1">#REF!</definedName>
    <definedName name="wtbcy" localSheetId="1">#REF!</definedName>
    <definedName name="wtbly" localSheetId="1">#REF!</definedName>
    <definedName name="wup" localSheetId="1">#REF!</definedName>
    <definedName name="X" localSheetId="1">#REF!</definedName>
    <definedName name="x1_" localSheetId="1">#REF!</definedName>
    <definedName name="x1pind" localSheetId="1">#REF!</definedName>
    <definedName name="X1pINDnc" localSheetId="1">#REF!</definedName>
    <definedName name="X1pINDvc" localSheetId="1">#REF!</definedName>
    <definedName name="X1pINDvl" localSheetId="1">#REF!</definedName>
    <definedName name="x1ping" localSheetId="1">#REF!</definedName>
    <definedName name="X1pINGnc" localSheetId="1">#REF!</definedName>
    <definedName name="X1pINGvc" localSheetId="1">#REF!</definedName>
    <definedName name="X1pINGvl" localSheetId="1">#REF!</definedName>
    <definedName name="x1pint" localSheetId="1">#REF!</definedName>
    <definedName name="x2_" localSheetId="1">#REF!</definedName>
    <definedName name="xang" localSheetId="1">#REF!</definedName>
    <definedName name="xaydung" localSheetId="1">#REF!</definedName>
    <definedName name="xc" localSheetId="1">#REF!</definedName>
    <definedName name="xd0.6" localSheetId="1">#REF!</definedName>
    <definedName name="xd1.3" localSheetId="1">#REF!</definedName>
    <definedName name="xd1.5" localSheetId="1">#REF!</definedName>
    <definedName name="xebt6" localSheetId="1">#REF!</definedName>
    <definedName name="xelaodam" localSheetId="1">#REF!</definedName>
    <definedName name="xenhua" localSheetId="1">#REF!</definedName>
    <definedName name="xerox" localSheetId="1">#REF!</definedName>
    <definedName name="xethung10t" localSheetId="1">#REF!</definedName>
    <definedName name="xetreo" localSheetId="1">#REF!</definedName>
    <definedName name="xetuoinhua" localSheetId="1">#REF!</definedName>
    <definedName name="xfco" localSheetId="1">#REF!</definedName>
    <definedName name="xfco3p" localSheetId="1">#REF!</definedName>
    <definedName name="XFCOnc" localSheetId="1">#REF!</definedName>
    <definedName name="xfcotnc" localSheetId="1">#REF!</definedName>
    <definedName name="xfcotvl" localSheetId="1">#REF!</definedName>
    <definedName name="XFCOvl" localSheetId="1">#REF!</definedName>
    <definedName name="xgc100" localSheetId="1">#REF!</definedName>
    <definedName name="xgc150" localSheetId="1">#REF!</definedName>
    <definedName name="xgc200" localSheetId="1">#REF!</definedName>
    <definedName name="xh" localSheetId="1">#REF!</definedName>
    <definedName name="xhn" localSheetId="1">#REF!</definedName>
    <definedName name="xi" localSheetId="1">#REF!</definedName>
    <definedName name="xig" localSheetId="1">#REF!</definedName>
    <definedName name="xig1" localSheetId="1">#REF!</definedName>
    <definedName name="xig1p" localSheetId="1">#REF!</definedName>
    <definedName name="xig3p" localSheetId="1">#REF!</definedName>
    <definedName name="XIGnc" localSheetId="1">#REF!</definedName>
    <definedName name="xignc3p" localSheetId="1">#REF!</definedName>
    <definedName name="XIGvc" localSheetId="1">#REF!</definedName>
    <definedName name="XIGvl" localSheetId="1">#REF!</definedName>
    <definedName name="xigvl3p" localSheetId="1">#REF!</definedName>
    <definedName name="ximang" localSheetId="1">#REF!</definedName>
    <definedName name="xin" localSheetId="1">#REF!</definedName>
    <definedName name="xin190" localSheetId="1">#REF!</definedName>
    <definedName name="xin1903p" localSheetId="1">#REF!</definedName>
    <definedName name="xin2903p" localSheetId="1">#REF!</definedName>
    <definedName name="xin290nc3p" localSheetId="1">#REF!</definedName>
    <definedName name="xin290vl3p" localSheetId="1">#REF!</definedName>
    <definedName name="xin3p" localSheetId="1">#REF!</definedName>
    <definedName name="xind" localSheetId="1">#REF!</definedName>
    <definedName name="xind1p" localSheetId="1">#REF!</definedName>
    <definedName name="xind3p" localSheetId="1">#REF!</definedName>
    <definedName name="xindnc1p" localSheetId="1">#REF!</definedName>
    <definedName name="xindvl1p" localSheetId="1">#REF!</definedName>
    <definedName name="xing1p" localSheetId="1">#REF!</definedName>
    <definedName name="xingnc1p" localSheetId="1">#REF!</definedName>
    <definedName name="xingvl1p" localSheetId="1">#REF!</definedName>
    <definedName name="XINnc" localSheetId="1">#REF!</definedName>
    <definedName name="xinnc3p" localSheetId="1">#REF!</definedName>
    <definedName name="xint1p" localSheetId="1">#REF!</definedName>
    <definedName name="XINvc" localSheetId="1">#REF!</definedName>
    <definedName name="XINvl" localSheetId="1">#REF!</definedName>
    <definedName name="xinvl3p" localSheetId="1">#REF!</definedName>
    <definedName name="xit" localSheetId="1">#REF!</definedName>
    <definedName name="xit1" localSheetId="1">#REF!</definedName>
    <definedName name="xit1p" localSheetId="1">#REF!</definedName>
    <definedName name="xit2nc3p" localSheetId="1">#REF!</definedName>
    <definedName name="xit2vl3p" localSheetId="1">#REF!</definedName>
    <definedName name="xit3p" localSheetId="1">#REF!</definedName>
    <definedName name="XITnc" localSheetId="1">#REF!</definedName>
    <definedName name="xitnc3p" localSheetId="1">#REF!</definedName>
    <definedName name="XITvc" localSheetId="1">#REF!</definedName>
    <definedName name="XITvl" localSheetId="1">#REF!</definedName>
    <definedName name="xitvl3p" localSheetId="1">#REF!</definedName>
    <definedName name="xk0.6" localSheetId="1">#REF!</definedName>
    <definedName name="xk1.3" localSheetId="1">#REF!</definedName>
    <definedName name="xk1.5" localSheetId="1">#REF!</definedName>
    <definedName name="Xkoto" localSheetId="1">#REF!</definedName>
    <definedName name="Xkxn" localSheetId="1">#REF!</definedName>
    <definedName name="xl" localSheetId="1">#REF!</definedName>
    <definedName name="XL_TBA" localSheetId="1">#REF!</definedName>
    <definedName name="xlc" localSheetId="1">#REF!</definedName>
    <definedName name="xld1.4" localSheetId="1">#REF!</definedName>
    <definedName name="xlk" localSheetId="1">#REF!</definedName>
    <definedName name="xlk1.4" localSheetId="1">#REF!</definedName>
    <definedName name="XLP" localSheetId="1">#REF!</definedName>
    <definedName name="XLxa" localSheetId="1">#REF!</definedName>
    <definedName name="XM" localSheetId="1">#REF!</definedName>
    <definedName name="XMAX" localSheetId="1">#REF!</definedName>
    <definedName name="xmcax" localSheetId="1">#REF!</definedName>
    <definedName name="XMIN" localSheetId="1">#REF!</definedName>
    <definedName name="xn" localSheetId="1">#REF!</definedName>
    <definedName name="xoanhapk" localSheetId="1">#REF!,#REF!</definedName>
    <definedName name="xoanhapl" localSheetId="1">#REF!,#REF!</definedName>
    <definedName name="xoaxuatk" localSheetId="1">#REF!</definedName>
    <definedName name="xoaxuatl" localSheetId="1">#REF!</definedName>
    <definedName name="xoaydap" localSheetId="1">#REF!</definedName>
    <definedName name="XP" localSheetId="1">#REF!</definedName>
    <definedName name="XS" localSheetId="1">#REF!</definedName>
    <definedName name="xuclat1" localSheetId="1">#REF!</definedName>
    <definedName name="xuclat2" localSheetId="1">#REF!</definedName>
    <definedName name="xx" localSheetId="1">#REF!</definedName>
    <definedName name="xxx" localSheetId="1">#REF!</definedName>
    <definedName name="y" localSheetId="1">#REF!</definedName>
    <definedName name="yc90_1" localSheetId="1">#REF!</definedName>
    <definedName name="yc90_2" localSheetId="1">#REF!</definedName>
    <definedName name="yc90_3" localSheetId="1">#REF!</definedName>
    <definedName name="yc90_4" localSheetId="1">#REF!</definedName>
    <definedName name="year" localSheetId="1">#REF!</definedName>
    <definedName name="Yellow2000" localSheetId="1">#REF!</definedName>
    <definedName name="Yen_A" localSheetId="1">#REF!</definedName>
    <definedName name="Yen_B" localSheetId="1">#REF!</definedName>
    <definedName name="YMAX" localSheetId="1">#REF!</definedName>
    <definedName name="YMIN" localSheetId="1">#REF!</definedName>
    <definedName name="YR0" localSheetId="1">#REF!</definedName>
    <definedName name="YRP" localSheetId="1">#REF!</definedName>
    <definedName name="ytddg" localSheetId="1">#REF!</definedName>
    <definedName name="Ythd1.5" localSheetId="1">#REF!</definedName>
    <definedName name="ythdg" localSheetId="1">#REF!</definedName>
    <definedName name="Ythdgoi" localSheetId="1">#REF!</definedName>
    <definedName name="yy" localSheetId="1">#REF!</definedName>
    <definedName name="z" localSheetId="1">#REF!</definedName>
    <definedName name="Z___Hang_muc_1" localSheetId="1">#REF!</definedName>
    <definedName name="z___Hang_muc_2" localSheetId="1">#REF!</definedName>
    <definedName name="z___Hang_muc_3" localSheetId="1">#REF!</definedName>
    <definedName name="z___Hang_muc_4" localSheetId="1">#REF!</definedName>
    <definedName name="z___Hang_muc_5" localSheetId="1">#REF!</definedName>
    <definedName name="Z_dh" localSheetId="1">#REF!</definedName>
    <definedName name="z0" localSheetId="1">#REF!</definedName>
    <definedName name="zc0_1" localSheetId="1">#REF!</definedName>
    <definedName name="zc0_2" localSheetId="1">#REF!</definedName>
    <definedName name="zc0_3" localSheetId="1">#REF!</definedName>
    <definedName name="zc0_4" localSheetId="1">#REF!</definedName>
    <definedName name="zc90_1" localSheetId="1">#REF!</definedName>
    <definedName name="zc90_2" localSheetId="1">#REF!</definedName>
    <definedName name="zc90_3" localSheetId="1">#REF!</definedName>
    <definedName name="zc90_4" localSheetId="1">#REF!</definedName>
    <definedName name="Zip" localSheetId="1">#REF!</definedName>
    <definedName name="zl" localSheetId="1">#REF!</definedName>
    <definedName name="Zw" localSheetId="1">#REF!</definedName>
    <definedName name="ZXD" localSheetId="1">#REF!</definedName>
    <definedName name="ZYX" localSheetId="1">#REF!</definedName>
    <definedName name="ZZZ" localSheetId="1">#REF!</definedName>
    <definedName name="zzzzzz" localSheetId="5" hidden="1">#REF!</definedName>
    <definedName name="zzzzzz" localSheetId="7" hidden="1">#REF!</definedName>
    <definedName name="zzzzzz" localSheetId="9" hidden="1">#REF!</definedName>
    <definedName name="zzzzzz" localSheetId="11" hidden="1">#REF!</definedName>
    <definedName name="zzzzzz" localSheetId="1" hidden="1">#REF!</definedName>
    <definedName name="zzzzzz" hidden="1">#REF!</definedName>
    <definedName name="在庫" localSheetId="1">#REF!</definedName>
  </definedNames>
  <calcPr calcId="144525"/>
</workbook>
</file>

<file path=xl/calcChain.xml><?xml version="1.0" encoding="utf-8"?>
<calcChain xmlns="http://schemas.openxmlformats.org/spreadsheetml/2006/main">
  <c r="A2" i="37" l="1"/>
  <c r="A2" i="49"/>
  <c r="A2" i="35"/>
  <c r="A2" i="36"/>
  <c r="A2" i="41"/>
  <c r="A2" i="39"/>
  <c r="A3" i="55"/>
  <c r="A3" i="48"/>
  <c r="A2" i="57"/>
  <c r="F10" i="49" l="1"/>
  <c r="G10" i="49"/>
  <c r="H10" i="49"/>
  <c r="I10" i="49"/>
  <c r="J10" i="49"/>
  <c r="K10" i="49"/>
  <c r="L10" i="49"/>
  <c r="M10" i="49"/>
  <c r="N10" i="49"/>
  <c r="O10" i="49"/>
  <c r="P10" i="49"/>
  <c r="Q10" i="49"/>
  <c r="R10" i="49"/>
  <c r="S10" i="49"/>
  <c r="E10" i="49"/>
  <c r="A3" i="37"/>
  <c r="G10" i="37"/>
  <c r="H10" i="37"/>
  <c r="I10" i="37"/>
  <c r="J10" i="37"/>
  <c r="K10" i="37"/>
  <c r="L10" i="37"/>
  <c r="M10" i="37"/>
  <c r="N10" i="37"/>
  <c r="O10" i="37"/>
  <c r="P10" i="37"/>
  <c r="Q10" i="37"/>
  <c r="R10" i="37"/>
  <c r="S10" i="37"/>
  <c r="T10" i="37"/>
  <c r="F10" i="37"/>
  <c r="A3" i="35"/>
  <c r="H10" i="35"/>
  <c r="I10" i="35"/>
  <c r="J10" i="35"/>
  <c r="K10" i="35"/>
  <c r="L10" i="35"/>
  <c r="M10" i="35"/>
  <c r="N10" i="35"/>
  <c r="O10" i="35"/>
  <c r="P10" i="35"/>
  <c r="Q10" i="35"/>
  <c r="R10" i="35"/>
  <c r="S10" i="35"/>
  <c r="T10" i="35"/>
  <c r="U10" i="35"/>
  <c r="V10" i="35"/>
  <c r="G10" i="35"/>
  <c r="G10" i="36"/>
  <c r="H10" i="36"/>
  <c r="I10" i="36"/>
  <c r="J10" i="36"/>
  <c r="K10" i="36"/>
  <c r="L10" i="36"/>
  <c r="M10" i="36"/>
  <c r="N10" i="36"/>
  <c r="O10" i="36"/>
  <c r="P10" i="36"/>
  <c r="Q10" i="36"/>
  <c r="R10" i="36"/>
  <c r="S10" i="36"/>
  <c r="T10" i="36"/>
  <c r="U10" i="36"/>
  <c r="F10" i="36"/>
  <c r="A3" i="36"/>
  <c r="G10" i="41"/>
  <c r="H10" i="41"/>
  <c r="I10" i="41"/>
  <c r="J10" i="41"/>
  <c r="K10" i="41"/>
  <c r="L10" i="41"/>
  <c r="M10" i="41"/>
  <c r="N10" i="41"/>
  <c r="O10" i="41"/>
  <c r="P10" i="41"/>
  <c r="Q10" i="41"/>
  <c r="R10" i="41"/>
  <c r="S10" i="41"/>
  <c r="T10" i="41"/>
  <c r="F10" i="41"/>
  <c r="A3" i="39"/>
  <c r="G10" i="39"/>
  <c r="H10" i="39"/>
  <c r="I10" i="39"/>
  <c r="J10" i="39"/>
  <c r="K10" i="39"/>
  <c r="L10" i="39"/>
  <c r="M10" i="39"/>
  <c r="N10" i="39"/>
  <c r="O10" i="39"/>
  <c r="P10" i="39"/>
  <c r="Q10" i="39"/>
  <c r="R10" i="39"/>
  <c r="S10" i="39"/>
  <c r="T10" i="39"/>
  <c r="F10" i="39"/>
  <c r="A4" i="55"/>
  <c r="A4" i="48"/>
  <c r="E9" i="48"/>
  <c r="F9" i="48"/>
  <c r="G9" i="48"/>
  <c r="H9" i="48"/>
  <c r="I9" i="48"/>
  <c r="J9" i="48"/>
  <c r="K9" i="48"/>
  <c r="L9" i="48"/>
  <c r="M9" i="48"/>
  <c r="D9" i="48"/>
  <c r="A3" i="57"/>
  <c r="H11" i="57"/>
  <c r="I11" i="57"/>
  <c r="J11" i="57"/>
  <c r="K11" i="57"/>
  <c r="L11" i="57"/>
  <c r="M11" i="57"/>
  <c r="N11" i="57"/>
  <c r="O11" i="57"/>
  <c r="P11" i="57"/>
  <c r="Q11" i="57"/>
  <c r="R11" i="57"/>
  <c r="S11" i="57"/>
  <c r="T11" i="57"/>
  <c r="U11" i="57"/>
  <c r="V11" i="57"/>
  <c r="H12" i="57"/>
  <c r="I12" i="57"/>
  <c r="J12" i="57"/>
  <c r="K12" i="57"/>
  <c r="L12" i="57"/>
  <c r="M12" i="57"/>
  <c r="N12" i="57"/>
  <c r="O12" i="57"/>
  <c r="P12" i="57"/>
  <c r="Q12" i="57"/>
  <c r="R12" i="57"/>
  <c r="S12" i="57"/>
  <c r="T12" i="57"/>
  <c r="U12" i="57"/>
  <c r="V12" i="57"/>
  <c r="G12" i="57"/>
  <c r="G10" i="57"/>
  <c r="G11" i="57"/>
  <c r="H12" i="47"/>
  <c r="I12" i="47"/>
  <c r="J12" i="47"/>
  <c r="K12" i="47"/>
  <c r="L12" i="47"/>
  <c r="M12" i="47"/>
  <c r="N12" i="47"/>
  <c r="O12" i="47"/>
  <c r="P12" i="47"/>
  <c r="G12" i="47"/>
  <c r="U15" i="57" l="1"/>
  <c r="U14" i="57"/>
  <c r="P14" i="57"/>
  <c r="P13" i="57" s="1"/>
  <c r="I14" i="57"/>
  <c r="V13" i="57"/>
  <c r="T13" i="57"/>
  <c r="S13" i="57"/>
  <c r="R13" i="57"/>
  <c r="Q13" i="57"/>
  <c r="O13" i="57"/>
  <c r="N13" i="57"/>
  <c r="M13" i="57"/>
  <c r="L13" i="57"/>
  <c r="K13" i="57"/>
  <c r="J13" i="57"/>
  <c r="I13" i="57"/>
  <c r="H13" i="57"/>
  <c r="G13" i="57"/>
  <c r="R10" i="57"/>
  <c r="Q10" i="57"/>
  <c r="M10" i="57"/>
  <c r="L10" i="57"/>
  <c r="N10" i="57" l="1"/>
  <c r="J10" i="57"/>
  <c r="S10" i="57"/>
  <c r="U13" i="57"/>
  <c r="U10" i="57" s="1"/>
  <c r="V10" i="57"/>
  <c r="P10" i="57"/>
  <c r="I10" i="57"/>
  <c r="H10" i="57"/>
  <c r="O10" i="57"/>
  <c r="K10" i="57"/>
  <c r="T10" i="57" l="1"/>
  <c r="F11" i="49"/>
  <c r="G14" i="37"/>
  <c r="I14" i="37"/>
  <c r="J14" i="37"/>
  <c r="K14" i="37"/>
  <c r="L14" i="37"/>
  <c r="M14" i="37"/>
  <c r="O14" i="37"/>
  <c r="P14" i="37"/>
  <c r="Q14" i="37"/>
  <c r="R14" i="37"/>
  <c r="S14" i="37"/>
  <c r="T14" i="37"/>
  <c r="F14" i="37"/>
  <c r="N15" i="37"/>
  <c r="N14" i="37" s="1"/>
  <c r="H15" i="37"/>
  <c r="H14" i="37" s="1"/>
  <c r="O17" i="35"/>
  <c r="H17" i="35"/>
  <c r="N16" i="36"/>
  <c r="N15" i="36"/>
  <c r="G16" i="36"/>
  <c r="G15" i="36"/>
  <c r="U11" i="35"/>
  <c r="P13" i="47"/>
  <c r="G13" i="47"/>
  <c r="H13" i="47"/>
  <c r="I13" i="47"/>
  <c r="J13" i="47"/>
  <c r="K13" i="47"/>
  <c r="L13" i="47"/>
  <c r="M13" i="47"/>
  <c r="O13" i="47"/>
  <c r="N17" i="47"/>
  <c r="N16" i="47"/>
  <c r="N13" i="39"/>
  <c r="H13" i="39"/>
  <c r="G12" i="55"/>
  <c r="G11" i="55"/>
  <c r="M10" i="55"/>
  <c r="M9" i="55" s="1"/>
  <c r="L10" i="55"/>
  <c r="L9" i="55" s="1"/>
  <c r="K10" i="55"/>
  <c r="K9" i="55" s="1"/>
  <c r="J10" i="55"/>
  <c r="J9" i="55" s="1"/>
  <c r="I10" i="55"/>
  <c r="I9" i="55" s="1"/>
  <c r="H10" i="55"/>
  <c r="H9" i="55" s="1"/>
  <c r="F10" i="55"/>
  <c r="F9" i="55" s="1"/>
  <c r="E10" i="55"/>
  <c r="E9" i="55"/>
  <c r="D10" i="55"/>
  <c r="D9" i="55" s="1"/>
  <c r="F12" i="37"/>
  <c r="F11" i="37" s="1"/>
  <c r="E11" i="49"/>
  <c r="Q11" i="49"/>
  <c r="N11" i="49"/>
  <c r="G11" i="49"/>
  <c r="H11" i="49"/>
  <c r="I11" i="49"/>
  <c r="J11" i="49"/>
  <c r="K11" i="49"/>
  <c r="L11" i="49"/>
  <c r="M11" i="49"/>
  <c r="O11" i="49"/>
  <c r="P11" i="49"/>
  <c r="R11" i="49"/>
  <c r="S11" i="36"/>
  <c r="P11" i="36"/>
  <c r="N13" i="36"/>
  <c r="G13" i="36"/>
  <c r="Q11" i="35"/>
  <c r="O13" i="35"/>
  <c r="O11" i="35" s="1"/>
  <c r="H13" i="35"/>
  <c r="H11" i="35" s="1"/>
  <c r="G11" i="39"/>
  <c r="I11" i="39"/>
  <c r="J11" i="39"/>
  <c r="K11" i="39"/>
  <c r="L11" i="39"/>
  <c r="M11" i="39"/>
  <c r="O11" i="39"/>
  <c r="P11" i="39"/>
  <c r="Q11" i="39"/>
  <c r="R11" i="39"/>
  <c r="S11" i="39"/>
  <c r="T11" i="39"/>
  <c r="F11" i="39"/>
  <c r="H11" i="36"/>
  <c r="I11" i="36"/>
  <c r="J11" i="36"/>
  <c r="K11" i="36"/>
  <c r="L11" i="36"/>
  <c r="M11" i="36"/>
  <c r="O11" i="36"/>
  <c r="Q11" i="36"/>
  <c r="R11" i="36"/>
  <c r="T11" i="36"/>
  <c r="U11" i="36"/>
  <c r="F11" i="36"/>
  <c r="H14" i="39"/>
  <c r="N14" i="39"/>
  <c r="G12" i="37"/>
  <c r="G11" i="37" s="1"/>
  <c r="H12" i="37"/>
  <c r="I12" i="37"/>
  <c r="I11" i="37" s="1"/>
  <c r="J12" i="37"/>
  <c r="J11" i="37" s="1"/>
  <c r="K12" i="37"/>
  <c r="K11" i="37" s="1"/>
  <c r="L12" i="37"/>
  <c r="L11" i="37" s="1"/>
  <c r="M12" i="37"/>
  <c r="M11" i="37" s="1"/>
  <c r="N12" i="37"/>
  <c r="O12" i="37"/>
  <c r="O11" i="37" s="1"/>
  <c r="P12" i="37"/>
  <c r="P11" i="37" s="1"/>
  <c r="Q12" i="37"/>
  <c r="Q11" i="37" s="1"/>
  <c r="R12" i="37"/>
  <c r="R11" i="37" s="1"/>
  <c r="S12" i="37"/>
  <c r="S11" i="37" s="1"/>
  <c r="T12" i="37"/>
  <c r="T11" i="37" s="1"/>
  <c r="A3" i="49"/>
  <c r="G11" i="35"/>
  <c r="I12" i="35"/>
  <c r="I11" i="35" s="1"/>
  <c r="J11" i="35"/>
  <c r="K11" i="35"/>
  <c r="L11" i="35"/>
  <c r="M11" i="35"/>
  <c r="N11" i="35"/>
  <c r="P12" i="35"/>
  <c r="P11" i="35" s="1"/>
  <c r="R11" i="35"/>
  <c r="S11" i="35"/>
  <c r="T11" i="35"/>
  <c r="V11" i="35"/>
  <c r="E15" i="35"/>
  <c r="G18" i="36"/>
  <c r="N18" i="36"/>
  <c r="F11" i="41"/>
  <c r="G11" i="41"/>
  <c r="H11" i="41"/>
  <c r="I11" i="41"/>
  <c r="J11" i="41"/>
  <c r="K11" i="41"/>
  <c r="L11" i="41"/>
  <c r="M11" i="41"/>
  <c r="N11" i="41"/>
  <c r="O11" i="41"/>
  <c r="P11" i="41"/>
  <c r="Q11" i="41"/>
  <c r="R11" i="41"/>
  <c r="S11" i="41"/>
  <c r="T11" i="41"/>
  <c r="D10" i="48"/>
  <c r="E10" i="48"/>
  <c r="F10" i="48"/>
  <c r="H10" i="48"/>
  <c r="I10" i="48"/>
  <c r="J10" i="48"/>
  <c r="L10" i="48"/>
  <c r="M10" i="48"/>
  <c r="G11" i="48"/>
  <c r="K11" i="48"/>
  <c r="K10" i="48"/>
  <c r="G12" i="48"/>
  <c r="G10" i="48" s="1"/>
  <c r="K12" i="48"/>
  <c r="N14" i="47"/>
  <c r="N15" i="47"/>
  <c r="A3" i="28"/>
  <c r="G11" i="28"/>
  <c r="H11" i="28"/>
  <c r="I11" i="28"/>
  <c r="J11" i="28"/>
  <c r="K11" i="28"/>
  <c r="L11" i="28"/>
  <c r="M11" i="28"/>
  <c r="N11" i="28"/>
  <c r="O11" i="28"/>
  <c r="P11" i="28"/>
  <c r="R11" i="28"/>
  <c r="S11" i="28"/>
  <c r="U11" i="28"/>
  <c r="V11" i="28"/>
  <c r="W11" i="28"/>
  <c r="X11" i="28"/>
  <c r="Y11" i="28"/>
  <c r="AA11" i="28"/>
  <c r="AB11" i="28"/>
  <c r="T12" i="28"/>
  <c r="Q12" i="28" s="1"/>
  <c r="Z12" i="28"/>
  <c r="T13" i="28"/>
  <c r="Q13" i="28" s="1"/>
  <c r="Z13" i="28"/>
  <c r="Q14" i="28"/>
  <c r="T14" i="28"/>
  <c r="Z14" i="28"/>
  <c r="T15" i="28"/>
  <c r="Q15" i="28" s="1"/>
  <c r="Z15" i="28"/>
  <c r="Q16" i="28"/>
  <c r="AB17" i="28"/>
  <c r="I18" i="28"/>
  <c r="I17" i="28" s="1"/>
  <c r="J18" i="28"/>
  <c r="J17" i="28" s="1"/>
  <c r="K18" i="28"/>
  <c r="K17" i="28" s="1"/>
  <c r="L18" i="28"/>
  <c r="L17" i="28" s="1"/>
  <c r="M18" i="28"/>
  <c r="M17" i="28" s="1"/>
  <c r="N18" i="28"/>
  <c r="N17" i="28" s="1"/>
  <c r="O18" i="28"/>
  <c r="O17" i="28" s="1"/>
  <c r="P18" i="28"/>
  <c r="P17" i="28" s="1"/>
  <c r="Q18" i="28"/>
  <c r="Q17" i="28" s="1"/>
  <c r="R18" i="28"/>
  <c r="R17" i="28"/>
  <c r="S18" i="28"/>
  <c r="S17" i="28" s="1"/>
  <c r="T18" i="28"/>
  <c r="T17" i="28" s="1"/>
  <c r="U18" i="28"/>
  <c r="U17" i="28" s="1"/>
  <c r="V18" i="28"/>
  <c r="V17" i="28" s="1"/>
  <c r="Y18" i="28"/>
  <c r="Y17" i="28" s="1"/>
  <c r="G19" i="28"/>
  <c r="G18" i="28" s="1"/>
  <c r="G17" i="28" s="1"/>
  <c r="X19" i="28"/>
  <c r="W19" i="28" s="1"/>
  <c r="W18" i="28" s="1"/>
  <c r="W17" i="28" s="1"/>
  <c r="AA19" i="28"/>
  <c r="AA18" i="28" s="1"/>
  <c r="AA17" i="28" s="1"/>
  <c r="H20" i="28"/>
  <c r="H19" i="28" s="1"/>
  <c r="H18" i="28" s="1"/>
  <c r="H17" i="28" s="1"/>
  <c r="W20" i="28"/>
  <c r="Z20" i="28"/>
  <c r="AE20" i="28"/>
  <c r="W21" i="28"/>
  <c r="Z21" i="28"/>
  <c r="AE21" i="28" s="1"/>
  <c r="W22" i="28"/>
  <c r="Z22" i="28"/>
  <c r="AE22" i="28" s="1"/>
  <c r="H25" i="28"/>
  <c r="H24" i="28" s="1"/>
  <c r="J25" i="28"/>
  <c r="J24" i="28" s="1"/>
  <c r="K25" i="28"/>
  <c r="K24" i="28"/>
  <c r="L25" i="28"/>
  <c r="L24" i="28" s="1"/>
  <c r="M25" i="28"/>
  <c r="M24" i="28" s="1"/>
  <c r="M23" i="28" s="1"/>
  <c r="N25" i="28"/>
  <c r="N24" i="28" s="1"/>
  <c r="O25" i="28"/>
  <c r="O24" i="28" s="1"/>
  <c r="O23" i="28" s="1"/>
  <c r="P25" i="28"/>
  <c r="P24" i="28" s="1"/>
  <c r="Q25" i="28"/>
  <c r="Q24" i="28" s="1"/>
  <c r="R25" i="28"/>
  <c r="R24" i="28" s="1"/>
  <c r="S25" i="28"/>
  <c r="S24" i="28" s="1"/>
  <c r="S23" i="28" s="1"/>
  <c r="T25" i="28"/>
  <c r="T24" i="28" s="1"/>
  <c r="U25" i="28"/>
  <c r="U24" i="28" s="1"/>
  <c r="V25" i="28"/>
  <c r="V24" i="28" s="1"/>
  <c r="X25" i="28"/>
  <c r="X24" i="28" s="1"/>
  <c r="Y25" i="28"/>
  <c r="Y24" i="28" s="1"/>
  <c r="AA25" i="28"/>
  <c r="AA24" i="28" s="1"/>
  <c r="AB25" i="28"/>
  <c r="AB24" i="28"/>
  <c r="AE26" i="28"/>
  <c r="AE27" i="28"/>
  <c r="AE28" i="28"/>
  <c r="AE29" i="28"/>
  <c r="AE30" i="28"/>
  <c r="AE31" i="28"/>
  <c r="AE32" i="28"/>
  <c r="AE33" i="28"/>
  <c r="AE34" i="28"/>
  <c r="AE35" i="28"/>
  <c r="AE36" i="28"/>
  <c r="AE37" i="28"/>
  <c r="AE38" i="28"/>
  <c r="AE39" i="28"/>
  <c r="AE40" i="28"/>
  <c r="AE41" i="28"/>
  <c r="G42" i="28"/>
  <c r="AE42" i="28" s="1"/>
  <c r="W42" i="28"/>
  <c r="AE43" i="28"/>
  <c r="AE44" i="28"/>
  <c r="AE45" i="28"/>
  <c r="G46" i="28"/>
  <c r="W46" i="28"/>
  <c r="Z46" i="28"/>
  <c r="AE47" i="28"/>
  <c r="AE48" i="28"/>
  <c r="I49" i="28"/>
  <c r="I25" i="28" s="1"/>
  <c r="I24" i="28" s="1"/>
  <c r="AE49" i="28"/>
  <c r="G51" i="28"/>
  <c r="G50" i="28" s="1"/>
  <c r="H51" i="28"/>
  <c r="H50" i="28" s="1"/>
  <c r="I51" i="28"/>
  <c r="I50" i="28" s="1"/>
  <c r="J51" i="28"/>
  <c r="J50" i="28" s="1"/>
  <c r="K51" i="28"/>
  <c r="K50" i="28" s="1"/>
  <c r="L51" i="28"/>
  <c r="L50" i="28" s="1"/>
  <c r="M51" i="28"/>
  <c r="M50" i="28" s="1"/>
  <c r="N51" i="28"/>
  <c r="N50" i="28" s="1"/>
  <c r="O51" i="28"/>
  <c r="O50" i="28" s="1"/>
  <c r="P51" i="28"/>
  <c r="P50" i="28" s="1"/>
  <c r="Q51" i="28"/>
  <c r="Q50" i="28" s="1"/>
  <c r="R51" i="28"/>
  <c r="R50" i="28" s="1"/>
  <c r="S51" i="28"/>
  <c r="S50" i="28" s="1"/>
  <c r="T51" i="28"/>
  <c r="T50" i="28" s="1"/>
  <c r="U51" i="28"/>
  <c r="U50" i="28" s="1"/>
  <c r="V51" i="28"/>
  <c r="V50" i="28" s="1"/>
  <c r="W51" i="28"/>
  <c r="W50" i="28" s="1"/>
  <c r="Y51" i="28"/>
  <c r="Y50" i="28" s="1"/>
  <c r="Z51" i="28"/>
  <c r="Z50" i="28" s="1"/>
  <c r="AA51" i="28"/>
  <c r="AA50" i="28" s="1"/>
  <c r="AB51" i="28"/>
  <c r="AB50" i="28" s="1"/>
  <c r="X52" i="28"/>
  <c r="AE52" i="28"/>
  <c r="X53" i="28"/>
  <c r="AE53" i="28"/>
  <c r="X54" i="28"/>
  <c r="G56" i="28"/>
  <c r="G55" i="28" s="1"/>
  <c r="H56" i="28"/>
  <c r="H55" i="28" s="1"/>
  <c r="I56" i="28"/>
  <c r="I55" i="28" s="1"/>
  <c r="J56" i="28"/>
  <c r="J55" i="28" s="1"/>
  <c r="K56" i="28"/>
  <c r="K55" i="28" s="1"/>
  <c r="L56" i="28"/>
  <c r="L55" i="28" s="1"/>
  <c r="M56" i="28"/>
  <c r="M55" i="28" s="1"/>
  <c r="N56" i="28"/>
  <c r="N55" i="28" s="1"/>
  <c r="O56" i="28"/>
  <c r="O55" i="28" s="1"/>
  <c r="P56" i="28"/>
  <c r="P55" i="28" s="1"/>
  <c r="Q56" i="28"/>
  <c r="Q55" i="28" s="1"/>
  <c r="R56" i="28"/>
  <c r="R55" i="28" s="1"/>
  <c r="S56" i="28"/>
  <c r="S55" i="28" s="1"/>
  <c r="T56" i="28"/>
  <c r="U56" i="28"/>
  <c r="U55" i="28" s="1"/>
  <c r="V56" i="28"/>
  <c r="V55" i="28" s="1"/>
  <c r="W56" i="28"/>
  <c r="W55" i="28" s="1"/>
  <c r="X56" i="28"/>
  <c r="X55" i="28" s="1"/>
  <c r="Y56" i="28"/>
  <c r="Y55" i="28" s="1"/>
  <c r="AA56" i="28"/>
  <c r="AA55" i="28"/>
  <c r="AB56" i="28"/>
  <c r="AB55" i="28" s="1"/>
  <c r="Z57" i="28"/>
  <c r="Z58" i="28"/>
  <c r="AE58" i="28" s="1"/>
  <c r="Z59" i="28"/>
  <c r="AE59" i="28" s="1"/>
  <c r="AC60" i="28"/>
  <c r="G62" i="28"/>
  <c r="G61" i="28" s="1"/>
  <c r="H62" i="28"/>
  <c r="H61" i="28" s="1"/>
  <c r="I62" i="28"/>
  <c r="I61" i="28" s="1"/>
  <c r="J62" i="28"/>
  <c r="J61" i="28" s="1"/>
  <c r="K62" i="28"/>
  <c r="K61" i="28" s="1"/>
  <c r="L62" i="28"/>
  <c r="L61" i="28" s="1"/>
  <c r="M62" i="28"/>
  <c r="M61" i="28" s="1"/>
  <c r="N62" i="28"/>
  <c r="N61" i="28" s="1"/>
  <c r="O62" i="28"/>
  <c r="O61" i="28" s="1"/>
  <c r="P62" i="28"/>
  <c r="P61" i="28" s="1"/>
  <c r="Q62" i="28"/>
  <c r="Q61" i="28" s="1"/>
  <c r="R62" i="28"/>
  <c r="R61" i="28"/>
  <c r="S62" i="28"/>
  <c r="S61" i="28" s="1"/>
  <c r="T62" i="28"/>
  <c r="U62" i="28"/>
  <c r="U61" i="28"/>
  <c r="V62" i="28"/>
  <c r="V61" i="28" s="1"/>
  <c r="W62" i="28"/>
  <c r="W61" i="28" s="1"/>
  <c r="X62" i="28"/>
  <c r="X61" i="28" s="1"/>
  <c r="Y62" i="28"/>
  <c r="Y61" i="28" s="1"/>
  <c r="Z62" i="28"/>
  <c r="Z61" i="28" s="1"/>
  <c r="AA62" i="28"/>
  <c r="AA61" i="28" s="1"/>
  <c r="AB62" i="28"/>
  <c r="AB61" i="28" s="1"/>
  <c r="AE63" i="28"/>
  <c r="AE64" i="28"/>
  <c r="AE65" i="28"/>
  <c r="AE66" i="28"/>
  <c r="AE67" i="28"/>
  <c r="G69" i="28"/>
  <c r="G68" i="28" s="1"/>
  <c r="H69" i="28"/>
  <c r="H68" i="28" s="1"/>
  <c r="I69" i="28"/>
  <c r="I68" i="28" s="1"/>
  <c r="J69" i="28"/>
  <c r="J68" i="28" s="1"/>
  <c r="K69" i="28"/>
  <c r="K68" i="28" s="1"/>
  <c r="L69" i="28"/>
  <c r="L68" i="28" s="1"/>
  <c r="M69" i="28"/>
  <c r="M68" i="28" s="1"/>
  <c r="N69" i="28"/>
  <c r="N68" i="28" s="1"/>
  <c r="O69" i="28"/>
  <c r="O68" i="28" s="1"/>
  <c r="P69" i="28"/>
  <c r="P68" i="28" s="1"/>
  <c r="Q69" i="28"/>
  <c r="Q68" i="28" s="1"/>
  <c r="R69" i="28"/>
  <c r="R68" i="28" s="1"/>
  <c r="S69" i="28"/>
  <c r="S68" i="28" s="1"/>
  <c r="T69" i="28"/>
  <c r="T68" i="28" s="1"/>
  <c r="U69" i="28"/>
  <c r="U68" i="28" s="1"/>
  <c r="V69" i="28"/>
  <c r="V68" i="28" s="1"/>
  <c r="W69" i="28"/>
  <c r="W68" i="28" s="1"/>
  <c r="X69" i="28"/>
  <c r="X68" i="28" s="1"/>
  <c r="Y69" i="28"/>
  <c r="Y68" i="28" s="1"/>
  <c r="Z69" i="28"/>
  <c r="Z68" i="28" s="1"/>
  <c r="AE68" i="28" s="1"/>
  <c r="AA69" i="28"/>
  <c r="AA68" i="28" s="1"/>
  <c r="AB69" i="28"/>
  <c r="AB68" i="28" s="1"/>
  <c r="AE70" i="28"/>
  <c r="AE71" i="28"/>
  <c r="AE72" i="28"/>
  <c r="AE73" i="28"/>
  <c r="AE74" i="28"/>
  <c r="AE75" i="28"/>
  <c r="AE76" i="28"/>
  <c r="AE77" i="28"/>
  <c r="AE78" i="28"/>
  <c r="H80" i="28"/>
  <c r="H79" i="28" s="1"/>
  <c r="I80" i="28"/>
  <c r="I79" i="28" s="1"/>
  <c r="J80" i="28"/>
  <c r="J79" i="28" s="1"/>
  <c r="L80" i="28"/>
  <c r="L79" i="28" s="1"/>
  <c r="M80" i="28"/>
  <c r="M79" i="28" s="1"/>
  <c r="Q80" i="28"/>
  <c r="Q79" i="28" s="1"/>
  <c r="R80" i="28"/>
  <c r="R79" i="28" s="1"/>
  <c r="S80" i="28"/>
  <c r="S79" i="28" s="1"/>
  <c r="U80" i="28"/>
  <c r="U79" i="28" s="1"/>
  <c r="V80" i="28"/>
  <c r="V79" i="28"/>
  <c r="X80" i="28"/>
  <c r="X79" i="28" s="1"/>
  <c r="Y80" i="28"/>
  <c r="Y79" i="28" s="1"/>
  <c r="AA80" i="28"/>
  <c r="AA79" i="28" s="1"/>
  <c r="AB80" i="28"/>
  <c r="AB79" i="28" s="1"/>
  <c r="G81" i="28"/>
  <c r="K81" i="28"/>
  <c r="N81" i="28"/>
  <c r="T81" i="28"/>
  <c r="T80" i="28" s="1"/>
  <c r="T79" i="28" s="1"/>
  <c r="W81" i="28"/>
  <c r="Z81" i="28"/>
  <c r="G82" i="28"/>
  <c r="K82" i="28"/>
  <c r="AE82" i="28" s="1"/>
  <c r="O82" i="28"/>
  <c r="P82" i="28"/>
  <c r="P80" i="28" s="1"/>
  <c r="P79" i="28" s="1"/>
  <c r="T82" i="28"/>
  <c r="W82" i="28"/>
  <c r="Z82" i="28"/>
  <c r="K83" i="28"/>
  <c r="L83" i="28"/>
  <c r="M83" i="28"/>
  <c r="G84" i="28"/>
  <c r="G83" i="28" s="1"/>
  <c r="AE83" i="28" s="1"/>
  <c r="H84" i="28"/>
  <c r="H83" i="28" s="1"/>
  <c r="I84" i="28"/>
  <c r="I83" i="28" s="1"/>
  <c r="J84" i="28"/>
  <c r="J83" i="28" s="1"/>
  <c r="O84" i="28"/>
  <c r="O83" i="28" s="1"/>
  <c r="P84" i="28"/>
  <c r="P83" i="28" s="1"/>
  <c r="Q84" i="28"/>
  <c r="Q83" i="28" s="1"/>
  <c r="R84" i="28"/>
  <c r="R83" i="28" s="1"/>
  <c r="S84" i="28"/>
  <c r="S83" i="28" s="1"/>
  <c r="T84" i="28"/>
  <c r="T83" i="28" s="1"/>
  <c r="U84" i="28"/>
  <c r="U83" i="28" s="1"/>
  <c r="V84" i="28"/>
  <c r="V83" i="28" s="1"/>
  <c r="X84" i="28"/>
  <c r="X83" i="28" s="1"/>
  <c r="Y84" i="28"/>
  <c r="Y83" i="28" s="1"/>
  <c r="AA84" i="28"/>
  <c r="AA83" i="28" s="1"/>
  <c r="AB84" i="28"/>
  <c r="AB83" i="28" s="1"/>
  <c r="N85" i="28"/>
  <c r="N84" i="28" s="1"/>
  <c r="N83" i="28" s="1"/>
  <c r="W85" i="28"/>
  <c r="W84" i="28" s="1"/>
  <c r="W83" i="28" s="1"/>
  <c r="Z85" i="28"/>
  <c r="Z84" i="28" s="1"/>
  <c r="Z83" i="28" s="1"/>
  <c r="G87" i="28"/>
  <c r="G86" i="28"/>
  <c r="H87" i="28"/>
  <c r="H86" i="28" s="1"/>
  <c r="J87" i="28"/>
  <c r="J86" i="28" s="1"/>
  <c r="K87" i="28"/>
  <c r="K86" i="28"/>
  <c r="L87" i="28"/>
  <c r="L86" i="28" s="1"/>
  <c r="M87" i="28"/>
  <c r="M86" i="28" s="1"/>
  <c r="O87" i="28"/>
  <c r="O86" i="28" s="1"/>
  <c r="P87" i="28"/>
  <c r="P86" i="28" s="1"/>
  <c r="Q87" i="28"/>
  <c r="Q86" i="28" s="1"/>
  <c r="R87" i="28"/>
  <c r="R86" i="28" s="1"/>
  <c r="S87" i="28"/>
  <c r="S86" i="28" s="1"/>
  <c r="T87" i="28"/>
  <c r="T86" i="28" s="1"/>
  <c r="U87" i="28"/>
  <c r="U86" i="28" s="1"/>
  <c r="V87" i="28"/>
  <c r="V86" i="28" s="1"/>
  <c r="X87" i="28"/>
  <c r="X86" i="28" s="1"/>
  <c r="Y87" i="28"/>
  <c r="Y86" i="28" s="1"/>
  <c r="AA87" i="28"/>
  <c r="AA86" i="28" s="1"/>
  <c r="AB87" i="28"/>
  <c r="AB86" i="28" s="1"/>
  <c r="I88" i="28"/>
  <c r="I87" i="28" s="1"/>
  <c r="I86" i="28" s="1"/>
  <c r="N88" i="28"/>
  <c r="N87" i="28" s="1"/>
  <c r="N86" i="28" s="1"/>
  <c r="W88" i="28"/>
  <c r="W87" i="28"/>
  <c r="W86" i="28" s="1"/>
  <c r="Z88" i="28"/>
  <c r="AB89" i="28"/>
  <c r="G90" i="28"/>
  <c r="G89" i="28" s="1"/>
  <c r="H90" i="28"/>
  <c r="H89" i="28" s="1"/>
  <c r="I90" i="28"/>
  <c r="I89" i="28" s="1"/>
  <c r="J90" i="28"/>
  <c r="J89" i="28" s="1"/>
  <c r="K90" i="28"/>
  <c r="K89" i="28" s="1"/>
  <c r="L90" i="28"/>
  <c r="L89" i="28" s="1"/>
  <c r="M90" i="28"/>
  <c r="M89" i="28" s="1"/>
  <c r="N90" i="28"/>
  <c r="N89" i="28" s="1"/>
  <c r="O90" i="28"/>
  <c r="O89" i="28" s="1"/>
  <c r="P90" i="28"/>
  <c r="P89" i="28" s="1"/>
  <c r="Q90" i="28"/>
  <c r="Q89" i="28" s="1"/>
  <c r="R90" i="28"/>
  <c r="R89" i="28" s="1"/>
  <c r="S90" i="28"/>
  <c r="S89" i="28" s="1"/>
  <c r="T90" i="28"/>
  <c r="T89" i="28" s="1"/>
  <c r="U90" i="28"/>
  <c r="U89" i="28" s="1"/>
  <c r="V90" i="28"/>
  <c r="V89" i="28" s="1"/>
  <c r="W90" i="28"/>
  <c r="W89" i="28" s="1"/>
  <c r="X90" i="28"/>
  <c r="X89" i="28" s="1"/>
  <c r="Y90" i="28"/>
  <c r="Y89" i="28" s="1"/>
  <c r="Z90" i="28"/>
  <c r="Z89" i="28" s="1"/>
  <c r="AA90" i="28"/>
  <c r="AA89" i="28" s="1"/>
  <c r="AE91" i="28"/>
  <c r="G93" i="28"/>
  <c r="G92" i="28" s="1"/>
  <c r="I93" i="28"/>
  <c r="I92" i="28" s="1"/>
  <c r="J93" i="28"/>
  <c r="J92" i="28" s="1"/>
  <c r="K93" i="28"/>
  <c r="K92" i="28" s="1"/>
  <c r="L93" i="28"/>
  <c r="L92" i="28" s="1"/>
  <c r="M93" i="28"/>
  <c r="M92" i="28" s="1"/>
  <c r="P93" i="28"/>
  <c r="P92" i="28" s="1"/>
  <c r="Q93" i="28"/>
  <c r="R93" i="28"/>
  <c r="R92" i="28" s="1"/>
  <c r="S93" i="28"/>
  <c r="S92" i="28" s="1"/>
  <c r="T93" i="28"/>
  <c r="T92" i="28" s="1"/>
  <c r="U93" i="28"/>
  <c r="U92" i="28" s="1"/>
  <c r="V93" i="28"/>
  <c r="V92" i="28" s="1"/>
  <c r="Y93" i="28"/>
  <c r="Y92" i="28" s="1"/>
  <c r="AB93" i="28"/>
  <c r="AB92" i="28" s="1"/>
  <c r="H94" i="28"/>
  <c r="N94" i="28" s="1"/>
  <c r="Z94" i="28"/>
  <c r="H95" i="28"/>
  <c r="N95" i="28" s="1"/>
  <c r="AA95" i="28"/>
  <c r="AA93" i="28" s="1"/>
  <c r="AA92" i="28" s="1"/>
  <c r="AE95" i="28"/>
  <c r="I98" i="28"/>
  <c r="J98" i="28"/>
  <c r="K98" i="28"/>
  <c r="L98" i="28"/>
  <c r="M98" i="28"/>
  <c r="O98" i="28"/>
  <c r="P98" i="28"/>
  <c r="Q98" i="28"/>
  <c r="R98" i="28"/>
  <c r="S98" i="28"/>
  <c r="U98" i="28"/>
  <c r="V98" i="28"/>
  <c r="X98" i="28"/>
  <c r="Y98" i="28"/>
  <c r="AA98" i="28"/>
  <c r="AB98" i="28"/>
  <c r="G99" i="28"/>
  <c r="N99" i="28"/>
  <c r="T99" i="28"/>
  <c r="T98" i="28" s="1"/>
  <c r="W99" i="28"/>
  <c r="Z99" i="28"/>
  <c r="G100" i="28"/>
  <c r="N100" i="28"/>
  <c r="W100" i="28"/>
  <c r="Z100" i="28"/>
  <c r="AE100" i="28" s="1"/>
  <c r="H101" i="28"/>
  <c r="N101" i="28"/>
  <c r="W101" i="28"/>
  <c r="Z101" i="28"/>
  <c r="AE101" i="28" s="1"/>
  <c r="H102" i="28"/>
  <c r="N102" i="28"/>
  <c r="W102" i="28"/>
  <c r="Z102" i="28"/>
  <c r="AE102" i="28" s="1"/>
  <c r="H103" i="28"/>
  <c r="N103" i="28"/>
  <c r="W103" i="28"/>
  <c r="Z103" i="28"/>
  <c r="AE103" i="28" s="1"/>
  <c r="H104" i="28"/>
  <c r="N104" i="28"/>
  <c r="W104" i="28"/>
  <c r="Z104" i="28"/>
  <c r="AE104" i="28"/>
  <c r="G105" i="28"/>
  <c r="T105" i="28"/>
  <c r="W105" i="28"/>
  <c r="Z105" i="28"/>
  <c r="G106" i="28"/>
  <c r="W106" i="28"/>
  <c r="Z106" i="28"/>
  <c r="AE106" i="28"/>
  <c r="H107" i="28"/>
  <c r="I107" i="28"/>
  <c r="J107" i="28"/>
  <c r="K107" i="28"/>
  <c r="L107" i="28"/>
  <c r="M107" i="28"/>
  <c r="O107" i="28"/>
  <c r="P107" i="28"/>
  <c r="Q107" i="28"/>
  <c r="R107" i="28"/>
  <c r="S107" i="28"/>
  <c r="T107" i="28"/>
  <c r="U107" i="28"/>
  <c r="V107" i="28"/>
  <c r="X107" i="28"/>
  <c r="Y107" i="28"/>
  <c r="AA107" i="28"/>
  <c r="AB107" i="28"/>
  <c r="G108" i="28"/>
  <c r="N108" i="28"/>
  <c r="W108" i="28"/>
  <c r="Z108" i="28"/>
  <c r="G109" i="28"/>
  <c r="N109" i="28"/>
  <c r="W109" i="28"/>
  <c r="W107" i="28" s="1"/>
  <c r="Z109" i="28"/>
  <c r="AE109" i="28"/>
  <c r="G110" i="28"/>
  <c r="N110" i="28"/>
  <c r="W110" i="28"/>
  <c r="Z110" i="28"/>
  <c r="AE110" i="28"/>
  <c r="G111" i="28"/>
  <c r="N111" i="28"/>
  <c r="W111" i="28"/>
  <c r="Z111" i="28"/>
  <c r="I112" i="28"/>
  <c r="J112" i="28"/>
  <c r="K112" i="28"/>
  <c r="L112" i="28"/>
  <c r="M112" i="28"/>
  <c r="O112" i="28"/>
  <c r="Q112" i="28"/>
  <c r="R112" i="28"/>
  <c r="U112" i="28"/>
  <c r="V112" i="28"/>
  <c r="X112" i="28"/>
  <c r="X97" i="28"/>
  <c r="Y112" i="28"/>
  <c r="AB112" i="28"/>
  <c r="AE113" i="28"/>
  <c r="G114" i="28"/>
  <c r="N114" i="28"/>
  <c r="T114" i="28"/>
  <c r="W114" i="28"/>
  <c r="Z114" i="28"/>
  <c r="W115" i="28"/>
  <c r="AE115" i="28"/>
  <c r="G116" i="28"/>
  <c r="N116" i="28"/>
  <c r="P116" i="28"/>
  <c r="S116" i="28"/>
  <c r="W116" i="28"/>
  <c r="Z116" i="28"/>
  <c r="AE116" i="28" s="1"/>
  <c r="G117" i="28"/>
  <c r="N117" i="28"/>
  <c r="P117" i="28"/>
  <c r="S117" i="28"/>
  <c r="W117" i="28"/>
  <c r="Z117" i="28"/>
  <c r="G118" i="28"/>
  <c r="N118" i="28"/>
  <c r="T118" i="28"/>
  <c r="AE118" i="28" s="1"/>
  <c r="W118" i="28"/>
  <c r="Z118" i="28"/>
  <c r="G119" i="28"/>
  <c r="N119" i="28"/>
  <c r="T119" i="28"/>
  <c r="W119" i="28"/>
  <c r="Z119" i="28"/>
  <c r="N120" i="28"/>
  <c r="T120" i="28"/>
  <c r="W120" i="28"/>
  <c r="Z120" i="28"/>
  <c r="G121" i="28"/>
  <c r="N121" i="28"/>
  <c r="T121" i="28"/>
  <c r="W121" i="28"/>
  <c r="Z121" i="28"/>
  <c r="G122" i="28"/>
  <c r="N122" i="28"/>
  <c r="T122" i="28"/>
  <c r="W122" i="28"/>
  <c r="Z122" i="28"/>
  <c r="G123" i="28"/>
  <c r="N123" i="28"/>
  <c r="T123" i="28"/>
  <c r="S123" i="28" s="1"/>
  <c r="W123" i="28"/>
  <c r="Z123" i="28"/>
  <c r="W124" i="28"/>
  <c r="AE124" i="28"/>
  <c r="H125" i="28"/>
  <c r="H112" i="28" s="1"/>
  <c r="N125" i="28"/>
  <c r="W125" i="28"/>
  <c r="AA125" i="28"/>
  <c r="AE125" i="28"/>
  <c r="H126" i="28"/>
  <c r="N126" i="28"/>
  <c r="W126" i="28"/>
  <c r="AA126" i="28"/>
  <c r="AE126" i="28"/>
  <c r="G128" i="28"/>
  <c r="I128" i="28"/>
  <c r="J128" i="28"/>
  <c r="K128" i="28"/>
  <c r="L128" i="28"/>
  <c r="M128" i="28"/>
  <c r="N128" i="28"/>
  <c r="O128" i="28"/>
  <c r="P128" i="28"/>
  <c r="Q128" i="28"/>
  <c r="R128" i="28"/>
  <c r="S128" i="28"/>
  <c r="T128" i="28"/>
  <c r="U128" i="28"/>
  <c r="V128" i="28"/>
  <c r="X128" i="28"/>
  <c r="Y128" i="28"/>
  <c r="AA128" i="28"/>
  <c r="AB128" i="28"/>
  <c r="H129" i="28"/>
  <c r="H128" i="28" s="1"/>
  <c r="W129" i="28"/>
  <c r="W128" i="28" s="1"/>
  <c r="Z129" i="28"/>
  <c r="Z128" i="28" s="1"/>
  <c r="AE128" i="28" s="1"/>
  <c r="G130" i="28"/>
  <c r="H130" i="28"/>
  <c r="I130" i="28"/>
  <c r="J130" i="28"/>
  <c r="K130" i="28"/>
  <c r="L130" i="28"/>
  <c r="M130" i="28"/>
  <c r="O130" i="28"/>
  <c r="Q130" i="28"/>
  <c r="R130" i="28"/>
  <c r="S130" i="28"/>
  <c r="T130" i="28"/>
  <c r="U130" i="28"/>
  <c r="V130" i="28"/>
  <c r="X130" i="28"/>
  <c r="Y130" i="28"/>
  <c r="AA130" i="28"/>
  <c r="AB130" i="28"/>
  <c r="P131" i="28"/>
  <c r="P130" i="28" s="1"/>
  <c r="W131" i="28"/>
  <c r="W130" i="28" s="1"/>
  <c r="Z131" i="28"/>
  <c r="AE131" i="28" s="1"/>
  <c r="G132" i="28"/>
  <c r="I132" i="28"/>
  <c r="J132" i="28"/>
  <c r="K132" i="28"/>
  <c r="L132" i="28"/>
  <c r="M132" i="28"/>
  <c r="O132" i="28"/>
  <c r="O127" i="28" s="1"/>
  <c r="P132" i="28"/>
  <c r="Q132" i="28"/>
  <c r="R132" i="28"/>
  <c r="S132" i="28"/>
  <c r="T132" i="28"/>
  <c r="U132" i="28"/>
  <c r="V132" i="28"/>
  <c r="X132" i="28"/>
  <c r="Y132" i="28"/>
  <c r="Z132" i="28"/>
  <c r="AB132" i="28"/>
  <c r="H133" i="28"/>
  <c r="H132" i="28" s="1"/>
  <c r="N133" i="28"/>
  <c r="N132" i="28" s="1"/>
  <c r="W133" i="28"/>
  <c r="W132" i="28" s="1"/>
  <c r="AA133" i="28"/>
  <c r="AA132" i="28"/>
  <c r="AE133" i="28"/>
  <c r="F8" i="7"/>
  <c r="F11" i="7"/>
  <c r="I11" i="7"/>
  <c r="P11" i="7" s="1"/>
  <c r="L11" i="7"/>
  <c r="R11" i="7" s="1"/>
  <c r="Q11" i="7"/>
  <c r="V11" i="7"/>
  <c r="W11" i="7"/>
  <c r="X11" i="7"/>
  <c r="Y11" i="7"/>
  <c r="Z11" i="7"/>
  <c r="AA11" i="7"/>
  <c r="AC11" i="7"/>
  <c r="C13" i="7"/>
  <c r="D13" i="7"/>
  <c r="E13" i="7"/>
  <c r="F13" i="7"/>
  <c r="G13" i="7"/>
  <c r="H13" i="7"/>
  <c r="N13" i="7"/>
  <c r="Q13" i="7"/>
  <c r="U13" i="7"/>
  <c r="U10" i="7" s="1"/>
  <c r="AE13" i="7"/>
  <c r="I14" i="7"/>
  <c r="M14" i="7"/>
  <c r="L14" i="7" s="1"/>
  <c r="V14" i="7"/>
  <c r="W14" i="7" s="1"/>
  <c r="I15" i="7"/>
  <c r="P15" i="7" s="1"/>
  <c r="L15" i="7"/>
  <c r="R15" i="7" s="1"/>
  <c r="T15" i="7"/>
  <c r="I16" i="7"/>
  <c r="K16" i="7" s="1"/>
  <c r="L16" i="7"/>
  <c r="P16" i="7"/>
  <c r="T16" i="7" s="1"/>
  <c r="I17" i="7"/>
  <c r="K17" i="7" s="1"/>
  <c r="L17" i="7"/>
  <c r="P17" i="7"/>
  <c r="T17" i="7" s="1"/>
  <c r="V17" i="7"/>
  <c r="I18" i="7"/>
  <c r="P18" i="7" s="1"/>
  <c r="L18" i="7"/>
  <c r="R18" i="7"/>
  <c r="I19" i="7"/>
  <c r="J19" i="7"/>
  <c r="J13" i="7" s="1"/>
  <c r="L19" i="7"/>
  <c r="I20" i="7"/>
  <c r="P20" i="7" s="1"/>
  <c r="T20" i="7" s="1"/>
  <c r="L20" i="7"/>
  <c r="C22" i="7"/>
  <c r="D22" i="7"/>
  <c r="E22" i="7"/>
  <c r="E10" i="7" s="1"/>
  <c r="F22" i="7"/>
  <c r="G22" i="7"/>
  <c r="H22" i="7"/>
  <c r="M22" i="7"/>
  <c r="N22" i="7"/>
  <c r="Q22" i="7"/>
  <c r="AB22" i="7"/>
  <c r="AE22" i="7"/>
  <c r="I23" i="7"/>
  <c r="J23" i="7"/>
  <c r="L23" i="7"/>
  <c r="R23" i="7" s="1"/>
  <c r="I24" i="7"/>
  <c r="J24" i="7"/>
  <c r="L24" i="7"/>
  <c r="I25" i="7"/>
  <c r="J25" i="7"/>
  <c r="P25" i="7" s="1"/>
  <c r="T25" i="7" s="1"/>
  <c r="L25" i="7"/>
  <c r="I26" i="7"/>
  <c r="J26" i="7"/>
  <c r="L26" i="7"/>
  <c r="R26" i="7" s="1"/>
  <c r="I27" i="7"/>
  <c r="J27" i="7"/>
  <c r="L27" i="7"/>
  <c r="R27" i="7" s="1"/>
  <c r="W27" i="7"/>
  <c r="AD27" i="7"/>
  <c r="I28" i="7"/>
  <c r="P28" i="7" s="1"/>
  <c r="T28" i="7" s="1"/>
  <c r="J28" i="7"/>
  <c r="L28" i="7"/>
  <c r="R28" i="7" s="1"/>
  <c r="I29" i="7"/>
  <c r="K29" i="7" s="1"/>
  <c r="O29" i="7" s="1"/>
  <c r="J29" i="7"/>
  <c r="L29" i="7"/>
  <c r="R29" i="7" s="1"/>
  <c r="V29" i="7"/>
  <c r="X29" i="7"/>
  <c r="Y29" i="7"/>
  <c r="Y22" i="7" s="1"/>
  <c r="AA29" i="7"/>
  <c r="AC29" i="7"/>
  <c r="AC22" i="7" s="1"/>
  <c r="AD29" i="7"/>
  <c r="I30" i="7"/>
  <c r="J30" i="7"/>
  <c r="L30" i="7"/>
  <c r="I31" i="7"/>
  <c r="J31" i="7"/>
  <c r="L31" i="7"/>
  <c r="V31" i="7"/>
  <c r="W31" i="7"/>
  <c r="X31" i="7"/>
  <c r="Z31" i="7"/>
  <c r="Z22" i="7" s="1"/>
  <c r="AA31" i="7"/>
  <c r="AA22" i="7" s="1"/>
  <c r="I32" i="7"/>
  <c r="P32" i="7" s="1"/>
  <c r="T32" i="7" s="1"/>
  <c r="J32" i="7"/>
  <c r="L32" i="7"/>
  <c r="R32" i="7" s="1"/>
  <c r="I33" i="7"/>
  <c r="K33" i="7" s="1"/>
  <c r="J33" i="7"/>
  <c r="L33" i="7"/>
  <c r="V33" i="7"/>
  <c r="I34" i="7"/>
  <c r="K34" i="7" s="1"/>
  <c r="J34" i="7"/>
  <c r="L34" i="7"/>
  <c r="I35" i="7"/>
  <c r="J35" i="7"/>
  <c r="K35" i="7" s="1"/>
  <c r="O35" i="7" s="1"/>
  <c r="L35" i="7"/>
  <c r="R35" i="7" s="1"/>
  <c r="I36" i="7"/>
  <c r="K36" i="7" s="1"/>
  <c r="O36" i="7" s="1"/>
  <c r="L36" i="7"/>
  <c r="R36" i="7" s="1"/>
  <c r="P36" i="7"/>
  <c r="T36" i="7" s="1"/>
  <c r="I37" i="7"/>
  <c r="L37" i="7"/>
  <c r="I38" i="7"/>
  <c r="J38" i="7"/>
  <c r="U38" i="7"/>
  <c r="I39" i="7"/>
  <c r="P39" i="7" s="1"/>
  <c r="L39" i="7"/>
  <c r="Q39" i="7"/>
  <c r="Q38" i="7" s="1"/>
  <c r="AE39" i="7"/>
  <c r="I40" i="7"/>
  <c r="P40" i="7" s="1"/>
  <c r="T40" i="7" s="1"/>
  <c r="N40" i="7"/>
  <c r="L40" i="7" s="1"/>
  <c r="V40" i="7"/>
  <c r="V39" i="7" s="1"/>
  <c r="V38" i="7" s="1"/>
  <c r="I41" i="7"/>
  <c r="N41" i="7"/>
  <c r="L41" i="7" s="1"/>
  <c r="W41" i="7"/>
  <c r="W39" i="7" s="1"/>
  <c r="W38" i="7" s="1"/>
  <c r="I42" i="7"/>
  <c r="N42" i="7"/>
  <c r="L42" i="7"/>
  <c r="R42" i="7" s="1"/>
  <c r="S42" i="7" s="1"/>
  <c r="Y42" i="7"/>
  <c r="Y39" i="7" s="1"/>
  <c r="Y38" i="7" s="1"/>
  <c r="I43" i="7"/>
  <c r="K43" i="7" s="1"/>
  <c r="N43" i="7"/>
  <c r="L43" i="7" s="1"/>
  <c r="R43" i="7" s="1"/>
  <c r="AB43" i="7"/>
  <c r="AB39" i="7" s="1"/>
  <c r="AB38" i="7" s="1"/>
  <c r="I44" i="7"/>
  <c r="K44" i="7" s="1"/>
  <c r="N44" i="7"/>
  <c r="L44" i="7" s="1"/>
  <c r="X44" i="7"/>
  <c r="X39" i="7" s="1"/>
  <c r="X38" i="7" s="1"/>
  <c r="I45" i="7"/>
  <c r="N45" i="7"/>
  <c r="L45" i="7" s="1"/>
  <c r="AD45" i="7"/>
  <c r="AD39" i="7" s="1"/>
  <c r="AD38" i="7" s="1"/>
  <c r="I46" i="7"/>
  <c r="K46" i="7" s="1"/>
  <c r="N46" i="7"/>
  <c r="AC46" i="7"/>
  <c r="AC39" i="7" s="1"/>
  <c r="AC38" i="7" s="1"/>
  <c r="I47" i="7"/>
  <c r="K47" i="7" s="1"/>
  <c r="N47" i="7"/>
  <c r="L47" i="7" s="1"/>
  <c r="R47" i="7" s="1"/>
  <c r="AA47" i="7"/>
  <c r="AA39" i="7"/>
  <c r="AA38" i="7" s="1"/>
  <c r="I48" i="7"/>
  <c r="N48" i="7"/>
  <c r="L48" i="7" s="1"/>
  <c r="R48" i="7" s="1"/>
  <c r="Z48" i="7"/>
  <c r="Z39" i="7" s="1"/>
  <c r="Z38" i="7" s="1"/>
  <c r="K49" i="7"/>
  <c r="S49" i="7" s="1"/>
  <c r="L49" i="7"/>
  <c r="Q49" i="7"/>
  <c r="T49" i="7" s="1"/>
  <c r="I50" i="7"/>
  <c r="N50" i="7"/>
  <c r="L50" i="7" s="1"/>
  <c r="AE50" i="7"/>
  <c r="AE38" i="7" s="1"/>
  <c r="L51" i="7"/>
  <c r="K50" i="7"/>
  <c r="R34" i="7"/>
  <c r="R33" i="7"/>
  <c r="R24" i="7"/>
  <c r="R20" i="7"/>
  <c r="R19" i="7"/>
  <c r="W17" i="7"/>
  <c r="X17" i="7" s="1"/>
  <c r="R16" i="7"/>
  <c r="X14" i="7"/>
  <c r="K11" i="7"/>
  <c r="O11" i="7"/>
  <c r="N131" i="28"/>
  <c r="N130" i="28" s="1"/>
  <c r="N127" i="28" s="1"/>
  <c r="AE129" i="28"/>
  <c r="AE123" i="28"/>
  <c r="AE90" i="28"/>
  <c r="O80" i="28"/>
  <c r="O79" i="28" s="1"/>
  <c r="N82" i="28"/>
  <c r="N80" i="28" s="1"/>
  <c r="N79" i="28" s="1"/>
  <c r="AB60" i="28"/>
  <c r="X60" i="28"/>
  <c r="V60" i="28"/>
  <c r="R60" i="28"/>
  <c r="P60" i="28"/>
  <c r="N60" i="28"/>
  <c r="L60" i="28"/>
  <c r="AE51" i="28"/>
  <c r="I23" i="28"/>
  <c r="AA23" i="28"/>
  <c r="Q23" i="28"/>
  <c r="K23" i="28"/>
  <c r="Z87" i="28"/>
  <c r="AE87" i="28" s="1"/>
  <c r="AE88" i="28"/>
  <c r="T55" i="28"/>
  <c r="AE50" i="28"/>
  <c r="W25" i="28"/>
  <c r="W24" i="28" s="1"/>
  <c r="W23" i="28" s="1"/>
  <c r="Y23" i="28"/>
  <c r="V23" i="28"/>
  <c r="T23" i="28"/>
  <c r="R23" i="28"/>
  <c r="P23" i="28"/>
  <c r="L23" i="28"/>
  <c r="J23" i="28"/>
  <c r="X18" i="28"/>
  <c r="X17" i="28"/>
  <c r="Z19" i="28"/>
  <c r="AE19" i="28" s="1"/>
  <c r="T11" i="28"/>
  <c r="W13" i="7"/>
  <c r="N13" i="47"/>
  <c r="N11" i="36"/>
  <c r="O94" i="28"/>
  <c r="P19" i="7"/>
  <c r="T19" i="7" s="1"/>
  <c r="K19" i="7"/>
  <c r="O19" i="7"/>
  <c r="R14" i="7"/>
  <c r="R13" i="7" s="1"/>
  <c r="N38" i="7"/>
  <c r="K40" i="7"/>
  <c r="O40" i="7" s="1"/>
  <c r="P27" i="7"/>
  <c r="T27" i="7" s="1"/>
  <c r="K27" i="7"/>
  <c r="S11" i="7"/>
  <c r="AE105" i="28"/>
  <c r="Z93" i="28"/>
  <c r="Z92" i="28" s="1"/>
  <c r="AE94" i="28"/>
  <c r="AE57" i="28"/>
  <c r="Z56" i="28"/>
  <c r="Z55" i="28"/>
  <c r="P35" i="7"/>
  <c r="T35" i="7" s="1"/>
  <c r="P33" i="7"/>
  <c r="T33" i="7" s="1"/>
  <c r="P29" i="7"/>
  <c r="T29" i="7" s="1"/>
  <c r="P14" i="7"/>
  <c r="T14" i="7" s="1"/>
  <c r="K14" i="7"/>
  <c r="O14" i="7" s="1"/>
  <c r="I127" i="28"/>
  <c r="Z112" i="28"/>
  <c r="G107" i="28"/>
  <c r="Z80" i="28"/>
  <c r="Z79" i="28" s="1"/>
  <c r="K48" i="7"/>
  <c r="P48" i="7"/>
  <c r="T48" i="7" s="1"/>
  <c r="J22" i="7"/>
  <c r="O17" i="7"/>
  <c r="R17" i="7"/>
  <c r="S17" i="7" s="1"/>
  <c r="AE132" i="28"/>
  <c r="W112" i="28"/>
  <c r="Q97" i="28"/>
  <c r="Q92" i="28"/>
  <c r="AE93" i="28"/>
  <c r="T61" i="28"/>
  <c r="AE62" i="28"/>
  <c r="Y14" i="7"/>
  <c r="Z14" i="7" s="1"/>
  <c r="AA14" i="7" s="1"/>
  <c r="AB14" i="7" s="1"/>
  <c r="AC14" i="7" s="1"/>
  <c r="S19" i="7"/>
  <c r="P50" i="7"/>
  <c r="T50" i="7" s="1"/>
  <c r="T38" i="7" s="1"/>
  <c r="P45" i="7"/>
  <c r="T45" i="7" s="1"/>
  <c r="X22" i="7"/>
  <c r="K26" i="7"/>
  <c r="O26" i="7" s="1"/>
  <c r="P26" i="7"/>
  <c r="T26" i="7" s="1"/>
  <c r="P23" i="7"/>
  <c r="T23" i="7" s="1"/>
  <c r="K23" i="7"/>
  <c r="C10" i="7"/>
  <c r="T112" i="28"/>
  <c r="T97" i="28" s="1"/>
  <c r="AE114" i="28"/>
  <c r="Z107" i="28"/>
  <c r="Z98" i="28"/>
  <c r="G60" i="28"/>
  <c r="R30" i="7"/>
  <c r="O49" i="7"/>
  <c r="R49" i="7"/>
  <c r="K42" i="7"/>
  <c r="P42" i="7"/>
  <c r="T42" i="7" s="1"/>
  <c r="V22" i="7"/>
  <c r="K18" i="7"/>
  <c r="O18" i="7" s="1"/>
  <c r="AE11" i="7"/>
  <c r="AE10" i="7" s="1"/>
  <c r="AE8" i="7" s="1"/>
  <c r="N112" i="28"/>
  <c r="O97" i="28"/>
  <c r="P34" i="7"/>
  <c r="T34" i="7" s="1"/>
  <c r="R31" i="7"/>
  <c r="AB127" i="28"/>
  <c r="S127" i="28"/>
  <c r="L127" i="28"/>
  <c r="AE89" i="28"/>
  <c r="AE84" i="28"/>
  <c r="R40" i="7"/>
  <c r="H10" i="7"/>
  <c r="R127" i="28"/>
  <c r="V97" i="28"/>
  <c r="Z25" i="28"/>
  <c r="Z24" i="28" s="1"/>
  <c r="AE46" i="28"/>
  <c r="AE56" i="28"/>
  <c r="K45" i="7"/>
  <c r="F10" i="7"/>
  <c r="AE111" i="28"/>
  <c r="K97" i="28"/>
  <c r="G112" i="28"/>
  <c r="M97" i="28"/>
  <c r="H93" i="28"/>
  <c r="H92" i="28" s="1"/>
  <c r="H11" i="39"/>
  <c r="W98" i="28"/>
  <c r="W97" i="28"/>
  <c r="AE69" i="28"/>
  <c r="U60" i="28"/>
  <c r="Q60" i="28"/>
  <c r="X51" i="28"/>
  <c r="X50" i="28" s="1"/>
  <c r="X23" i="28" s="1"/>
  <c r="G11" i="36"/>
  <c r="AA60" i="28"/>
  <c r="G25" i="28"/>
  <c r="G24" i="28"/>
  <c r="G23" i="28" s="1"/>
  <c r="O23" i="7"/>
  <c r="L38" i="7"/>
  <c r="P38" i="7"/>
  <c r="S18" i="7"/>
  <c r="AE61" i="28"/>
  <c r="T60" i="28"/>
  <c r="X94" i="28"/>
  <c r="AE112" i="28"/>
  <c r="O27" i="7"/>
  <c r="N11" i="37" l="1"/>
  <c r="O34" i="7"/>
  <c r="S34" i="7"/>
  <c r="O33" i="7"/>
  <c r="S33" i="7"/>
  <c r="O95" i="28"/>
  <c r="N93" i="28"/>
  <c r="N92" i="28" s="1"/>
  <c r="AE24" i="28"/>
  <c r="Z23" i="28"/>
  <c r="AE25" i="28"/>
  <c r="K39" i="7"/>
  <c r="O39" i="7" s="1"/>
  <c r="Z18" i="28"/>
  <c r="AE18" i="28" s="1"/>
  <c r="K31" i="7"/>
  <c r="D10" i="7"/>
  <c r="AA112" i="28"/>
  <c r="AA97" i="28" s="1"/>
  <c r="AE120" i="28"/>
  <c r="AE81" i="28"/>
  <c r="M60" i="28"/>
  <c r="H11" i="37"/>
  <c r="AE23" i="28"/>
  <c r="P47" i="7"/>
  <c r="T47" i="7" s="1"/>
  <c r="S36" i="7"/>
  <c r="W22" i="7"/>
  <c r="W10" i="7" s="1"/>
  <c r="W8" i="7" s="1"/>
  <c r="J60" i="28"/>
  <c r="Z60" i="28"/>
  <c r="N23" i="28"/>
  <c r="O47" i="7"/>
  <c r="H98" i="28"/>
  <c r="H97" i="28" s="1"/>
  <c r="U23" i="28"/>
  <c r="I22" i="7"/>
  <c r="I13" i="7"/>
  <c r="I10" i="7" s="1"/>
  <c r="I8" i="7" s="1"/>
  <c r="AE55" i="28"/>
  <c r="AE99" i="28"/>
  <c r="K15" i="7"/>
  <c r="S15" i="7" s="1"/>
  <c r="T11" i="7"/>
  <c r="X127" i="28"/>
  <c r="J97" i="28"/>
  <c r="G80" i="28"/>
  <c r="G79" i="28" s="1"/>
  <c r="A3" i="41"/>
  <c r="O44" i="7"/>
  <c r="S43" i="7"/>
  <c r="S47" i="7"/>
  <c r="O31" i="7"/>
  <c r="S31" i="7"/>
  <c r="O50" i="7"/>
  <c r="R50" i="7"/>
  <c r="O42" i="7"/>
  <c r="O43" i="7"/>
  <c r="Z17" i="28"/>
  <c r="AE17" i="28" s="1"/>
  <c r="AE92" i="28"/>
  <c r="K28" i="7"/>
  <c r="K32" i="7"/>
  <c r="O32" i="7" s="1"/>
  <c r="P44" i="7"/>
  <c r="T44" i="7" s="1"/>
  <c r="R37" i="7"/>
  <c r="S32" i="7"/>
  <c r="P31" i="7"/>
  <c r="T31" i="7" s="1"/>
  <c r="K30" i="7"/>
  <c r="S30" i="7" s="1"/>
  <c r="K25" i="7"/>
  <c r="K20" i="7"/>
  <c r="V13" i="7"/>
  <c r="V10" i="7" s="1"/>
  <c r="N10" i="7"/>
  <c r="N8" i="7" s="1"/>
  <c r="S27" i="7"/>
  <c r="Z97" i="28"/>
  <c r="S14" i="7"/>
  <c r="S40" i="7"/>
  <c r="AE107" i="28"/>
  <c r="S16" i="7"/>
  <c r="R44" i="7"/>
  <c r="S44" i="7" s="1"/>
  <c r="P46" i="7"/>
  <c r="T46" i="7" s="1"/>
  <c r="K38" i="7"/>
  <c r="O38" i="7" s="1"/>
  <c r="S35" i="7"/>
  <c r="AD22" i="7"/>
  <c r="K24" i="7"/>
  <c r="L22" i="7"/>
  <c r="R22" i="7" s="1"/>
  <c r="O15" i="7"/>
  <c r="M13" i="7"/>
  <c r="L13" i="7" s="1"/>
  <c r="S48" i="7"/>
  <c r="Z86" i="28"/>
  <c r="AE86" i="28" s="1"/>
  <c r="S24" i="7"/>
  <c r="P43" i="7"/>
  <c r="T43" i="7" s="1"/>
  <c r="P41" i="7"/>
  <c r="T41" i="7" s="1"/>
  <c r="K41" i="7"/>
  <c r="K37" i="7"/>
  <c r="O37" i="7" s="1"/>
  <c r="P37" i="7"/>
  <c r="T37" i="7" s="1"/>
  <c r="S29" i="7"/>
  <c r="R25" i="7"/>
  <c r="O25" i="7"/>
  <c r="G10" i="7"/>
  <c r="K127" i="28"/>
  <c r="Z130" i="28"/>
  <c r="Z127" i="28" s="1"/>
  <c r="J127" i="28"/>
  <c r="J96" i="28" s="1"/>
  <c r="J10" i="28" s="1"/>
  <c r="H127" i="28"/>
  <c r="H96" i="28" s="1"/>
  <c r="T127" i="28"/>
  <c r="W60" i="28"/>
  <c r="S26" i="7"/>
  <c r="S23" i="7"/>
  <c r="O16" i="7"/>
  <c r="Q10" i="7"/>
  <c r="O96" i="28"/>
  <c r="M127" i="28"/>
  <c r="M96" i="28" s="1"/>
  <c r="M10" i="28" s="1"/>
  <c r="AE121" i="28"/>
  <c r="AE117" i="28"/>
  <c r="I97" i="28"/>
  <c r="I96" i="28" s="1"/>
  <c r="AB97" i="28"/>
  <c r="AB96" i="28" s="1"/>
  <c r="AB10" i="28" s="1"/>
  <c r="U97" i="28"/>
  <c r="N98" i="28"/>
  <c r="N97" i="28" s="1"/>
  <c r="N96" i="28" s="1"/>
  <c r="N10" i="28" s="1"/>
  <c r="Y60" i="28"/>
  <c r="AA127" i="28"/>
  <c r="AA96" i="28" s="1"/>
  <c r="AA10" i="28" s="1"/>
  <c r="AE119" i="28"/>
  <c r="N107" i="28"/>
  <c r="Y97" i="28"/>
  <c r="G98" i="28"/>
  <c r="G97" i="28" s="1"/>
  <c r="W80" i="28"/>
  <c r="W79" i="28" s="1"/>
  <c r="K80" i="28"/>
  <c r="Z11" i="28"/>
  <c r="G10" i="55"/>
  <c r="G9" i="55" s="1"/>
  <c r="AD14" i="7"/>
  <c r="K96" i="28"/>
  <c r="T96" i="28"/>
  <c r="T10" i="28" s="1"/>
  <c r="O45" i="7"/>
  <c r="R45" i="7"/>
  <c r="S45" i="7" s="1"/>
  <c r="J10" i="7"/>
  <c r="J8" i="7" s="1"/>
  <c r="K8" i="7" s="1"/>
  <c r="K13" i="7"/>
  <c r="O13" i="7" s="1"/>
  <c r="P13" i="7"/>
  <c r="T18" i="7"/>
  <c r="T13" i="7" s="1"/>
  <c r="Q8" i="7"/>
  <c r="Y17" i="7"/>
  <c r="X13" i="7"/>
  <c r="X10" i="7" s="1"/>
  <c r="X8" i="7" s="1"/>
  <c r="R41" i="7"/>
  <c r="S41" i="7" s="1"/>
  <c r="O41" i="7"/>
  <c r="O30" i="7"/>
  <c r="V8" i="7"/>
  <c r="V9" i="7" s="1"/>
  <c r="O24" i="7"/>
  <c r="U10" i="28"/>
  <c r="W94" i="28"/>
  <c r="L46" i="7"/>
  <c r="P30" i="7"/>
  <c r="T30" i="7" s="1"/>
  <c r="P24" i="7"/>
  <c r="Y127" i="28"/>
  <c r="Y96" i="28" s="1"/>
  <c r="Y10" i="28" s="1"/>
  <c r="S122" i="28"/>
  <c r="S112" i="28" s="1"/>
  <c r="S97" i="28" s="1"/>
  <c r="S96" i="28" s="1"/>
  <c r="AE122" i="28"/>
  <c r="P112" i="28"/>
  <c r="P97" i="28" s="1"/>
  <c r="L97" i="28"/>
  <c r="L96" i="28" s="1"/>
  <c r="L10" i="28" s="1"/>
  <c r="K60" i="28"/>
  <c r="I60" i="28"/>
  <c r="O48" i="7"/>
  <c r="X96" i="28"/>
  <c r="H60" i="28"/>
  <c r="H23" i="28"/>
  <c r="H10" i="28" s="1"/>
  <c r="P127" i="28"/>
  <c r="U127" i="28"/>
  <c r="U96" i="28" s="1"/>
  <c r="Q127" i="28"/>
  <c r="Q96" i="28" s="1"/>
  <c r="AE130" i="28"/>
  <c r="G127" i="28"/>
  <c r="W127" i="28"/>
  <c r="W96" i="28" s="1"/>
  <c r="V127" i="28"/>
  <c r="V96" i="28" s="1"/>
  <c r="V10" i="28" s="1"/>
  <c r="AE108" i="28"/>
  <c r="R97" i="28"/>
  <c r="R96" i="28" s="1"/>
  <c r="R10" i="28" s="1"/>
  <c r="O60" i="28"/>
  <c r="S60" i="28"/>
  <c r="S10" i="28" s="1"/>
  <c r="AE85" i="28"/>
  <c r="Q11" i="28"/>
  <c r="N11" i="39"/>
  <c r="P96" i="28" l="1"/>
  <c r="P10" i="28" s="1"/>
  <c r="W9" i="7"/>
  <c r="Z10" i="28"/>
  <c r="S25" i="7"/>
  <c r="Z96" i="28"/>
  <c r="AE98" i="28"/>
  <c r="X95" i="28"/>
  <c r="O93" i="28"/>
  <c r="O92" i="28" s="1"/>
  <c r="O10" i="28" s="1"/>
  <c r="G96" i="28"/>
  <c r="G10" i="28" s="1"/>
  <c r="I10" i="28"/>
  <c r="O20" i="7"/>
  <c r="S20" i="7"/>
  <c r="S28" i="7"/>
  <c r="O28" i="7"/>
  <c r="M10" i="7"/>
  <c r="K22" i="7"/>
  <c r="O22" i="7" s="1"/>
  <c r="AE97" i="28"/>
  <c r="AE80" i="28"/>
  <c r="K79" i="28"/>
  <c r="AE79" i="28" s="1"/>
  <c r="S13" i="7"/>
  <c r="S37" i="7"/>
  <c r="S50" i="7"/>
  <c r="S38" i="7" s="1"/>
  <c r="R38" i="7"/>
  <c r="AE127" i="28"/>
  <c r="R10" i="7"/>
  <c r="S22" i="7"/>
  <c r="AE96" i="28"/>
  <c r="T24" i="7"/>
  <c r="P22" i="7"/>
  <c r="T22" i="7" s="1"/>
  <c r="T10" i="7" s="1"/>
  <c r="AE60" i="28"/>
  <c r="O46" i="7"/>
  <c r="R46" i="7"/>
  <c r="S46" i="7" s="1"/>
  <c r="X9" i="7"/>
  <c r="Q10" i="28"/>
  <c r="L10" i="7"/>
  <c r="M8" i="7"/>
  <c r="L8" i="7" s="1"/>
  <c r="Z17" i="7"/>
  <c r="Y13" i="7"/>
  <c r="Y10" i="7" s="1"/>
  <c r="Y8" i="7" s="1"/>
  <c r="Y9" i="7" s="1"/>
  <c r="K10" i="7"/>
  <c r="W95" i="28" l="1"/>
  <c r="W93" i="28" s="1"/>
  <c r="W92" i="28" s="1"/>
  <c r="W10" i="28" s="1"/>
  <c r="X93" i="28"/>
  <c r="X92" i="28" s="1"/>
  <c r="X10" i="28" s="1"/>
  <c r="K10" i="28"/>
  <c r="S10" i="7"/>
  <c r="P10" i="7"/>
  <c r="P8" i="7" s="1"/>
  <c r="T8" i="7" s="1"/>
  <c r="O10" i="7"/>
  <c r="AA17" i="7"/>
  <c r="Z13" i="7"/>
  <c r="Z10" i="7" s="1"/>
  <c r="Z8" i="7" s="1"/>
  <c r="Z9" i="7" s="1"/>
  <c r="AE10" i="28"/>
  <c r="R8" i="7"/>
  <c r="S8" i="7" s="1"/>
  <c r="O8" i="7"/>
  <c r="AB17" i="7" l="1"/>
  <c r="AA13" i="7"/>
  <c r="AA10" i="7" s="1"/>
  <c r="AA8" i="7" s="1"/>
  <c r="AA9" i="7" s="1"/>
  <c r="AC17" i="7" l="1"/>
  <c r="AB13" i="7"/>
  <c r="AB10" i="7" s="1"/>
  <c r="AB8" i="7" s="1"/>
  <c r="AB9" i="7" s="1"/>
  <c r="AD17" i="7" l="1"/>
  <c r="AD13" i="7" s="1"/>
  <c r="AD10" i="7" s="1"/>
  <c r="AD8" i="7" s="1"/>
  <c r="AD9" i="7" s="1"/>
  <c r="AC13" i="7"/>
  <c r="AC10" i="7" s="1"/>
  <c r="AC8" i="7" s="1"/>
  <c r="AC9" i="7" s="1"/>
</calcChain>
</file>

<file path=xl/comments1.xml><?xml version="1.0" encoding="utf-8"?>
<comments xmlns="http://schemas.openxmlformats.org/spreadsheetml/2006/main">
  <authors>
    <author>Admin</author>
  </authors>
  <commentList>
    <comment ref="O57" authorId="0">
      <text>
        <r>
          <rPr>
            <b/>
            <sz val="9"/>
            <color indexed="81"/>
            <rFont val="Tahoma"/>
            <family val="2"/>
          </rPr>
          <t>Admin:</t>
        </r>
        <r>
          <rPr>
            <sz val="9"/>
            <color indexed="81"/>
            <rFont val="Tahoma"/>
            <family val="2"/>
          </rPr>
          <t xml:space="preserve">
NS tỉnh 1,350; khác 300, DA đã được duyệt
</t>
        </r>
      </text>
    </comment>
  </commentList>
</comments>
</file>

<file path=xl/sharedStrings.xml><?xml version="1.0" encoding="utf-8"?>
<sst xmlns="http://schemas.openxmlformats.org/spreadsheetml/2006/main" count="1168" uniqueCount="576">
  <si>
    <t>TT</t>
  </si>
  <si>
    <t>Danh mục công trình, dự án</t>
  </si>
  <si>
    <t>Địa điểm XD</t>
  </si>
  <si>
    <t>Quy mô đầu tư</t>
  </si>
  <si>
    <t>Thời gian KC-HT</t>
  </si>
  <si>
    <t>Khối lượng hoàn thành đến 31/12/2017</t>
  </si>
  <si>
    <t>Vốn đã cấp đến 31/12/2015</t>
  </si>
  <si>
    <t>Kế hoạch đầu tư công trung hạn đã giao năm 2016 - 2017</t>
  </si>
  <si>
    <t>Dự kiến Kế hoạch năm 2018</t>
  </si>
  <si>
    <t>Chủ đầu tư</t>
  </si>
  <si>
    <t>Ghi chú</t>
  </si>
  <si>
    <t xml:space="preserve">Số ngày tháng năm quyết định </t>
  </si>
  <si>
    <t xml:space="preserve">TMĐT </t>
  </si>
  <si>
    <t>KH đầu tư công theo NQ số 51</t>
  </si>
  <si>
    <t>Trong đó KH năm 2016</t>
  </si>
  <si>
    <t>Trong đó KH năm 2017</t>
  </si>
  <si>
    <t xml:space="preserve">Tổng số </t>
  </si>
  <si>
    <t>Trong đó</t>
  </si>
  <si>
    <t>Tổng số</t>
  </si>
  <si>
    <t>NS tỉnh (vốn đầu tư công)</t>
  </si>
  <si>
    <t>Nguồn khác</t>
  </si>
  <si>
    <t>NS tỉnh</t>
  </si>
  <si>
    <t>I</t>
  </si>
  <si>
    <t>Giáo dục và Đào tạo</t>
  </si>
  <si>
    <t>A</t>
  </si>
  <si>
    <t>Khối THPT và Mầm non</t>
  </si>
  <si>
    <t>a</t>
  </si>
  <si>
    <t>Sông Lô</t>
  </si>
  <si>
    <t>Vĩnh Yên</t>
  </si>
  <si>
    <t>Yên Lạc</t>
  </si>
  <si>
    <t>Tam Đảo</t>
  </si>
  <si>
    <t>Phúc Yên</t>
  </si>
  <si>
    <t>Vĩnh Tường</t>
  </si>
  <si>
    <t>Lập Thạch</t>
  </si>
  <si>
    <t>Sở Giáo dục và Đào tạo</t>
  </si>
  <si>
    <t>2016-2018</t>
  </si>
  <si>
    <t>Trên địa bàn tỉnh</t>
  </si>
  <si>
    <t>b</t>
  </si>
  <si>
    <t>Bình Xuyên</t>
  </si>
  <si>
    <t>c</t>
  </si>
  <si>
    <t>Dự án mới</t>
  </si>
  <si>
    <t>Trường THPT Trần Hưng Đạo</t>
  </si>
  <si>
    <t>Tam Dương</t>
  </si>
  <si>
    <t>2016-2020</t>
  </si>
  <si>
    <t>Cải tạo, sửa chữa trung tâm GDTX và Dạy nghề huyện Lập Thạch</t>
  </si>
  <si>
    <t>2017-2019</t>
  </si>
  <si>
    <t>3479/QĐ-UBND ngày 28/10/2016</t>
  </si>
  <si>
    <t>Cải tạo, sửa chữa trường THPT Bình Xuyên</t>
  </si>
  <si>
    <t>Cải tạo, sửa chữa 02 nhà lớp học, nhà thể chất, nhà điều hành</t>
  </si>
  <si>
    <t>2018 - 2019</t>
  </si>
  <si>
    <t>2242/QĐ-UBND ngày 11/8/2017</t>
  </si>
  <si>
    <t>Cải tạo nhà điều hành, sân vườn và các hạng mục phụ trợ trường THPT Nguyễn Viết Xuân</t>
  </si>
  <si>
    <t>2018-2019</t>
  </si>
  <si>
    <t>1360/QĐ-UBND ngày 08/5/2017</t>
  </si>
  <si>
    <t>Cải tạo trường THPT Tam Dương</t>
  </si>
  <si>
    <t>2018- 2019</t>
  </si>
  <si>
    <t>Cải tạo, sửa chữa nhà lớp học đa năng, nhà rèn luyện thể chất trường THPT Xuân Hòa</t>
  </si>
  <si>
    <t>2018-2020</t>
  </si>
  <si>
    <t>Cải tạo nhà lớp học 2 tầng 8 phòng, nhà lớp học đa năng và các xây mới các hạng mục phụ trợ tại trường THPT Vĩnh Tường</t>
  </si>
  <si>
    <t>2919/QĐ-UBND ngày 16/9/2016</t>
  </si>
  <si>
    <t>Cải tạo nhà lớp học 4 tầng trường THPT Lê Xoay</t>
  </si>
  <si>
    <t>Cải tạo, sửa chữa Nhà lớp học 2 tầng 10 phòng học trường THPT Liễn Sơn</t>
  </si>
  <si>
    <t>cải tạo, sửa chữa</t>
  </si>
  <si>
    <t>2554/QĐ-UBND ngày 18/9/2017</t>
  </si>
  <si>
    <t>Cải tạo, sửa chữa nhà điều hành, 02 nhà lớp học trường THPT Võ Thị Sáu</t>
  </si>
  <si>
    <t>2019-2020</t>
  </si>
  <si>
    <t>2748/QĐ-UBND ngày 25/8/2016</t>
  </si>
  <si>
    <t>Nhà rèn luyện thể chất trường PT THCS DTNT Lập Thạch</t>
  </si>
  <si>
    <t>2030/QĐ-UBND ngày 20/7/2017</t>
  </si>
  <si>
    <t>Nhà lớp học bộ môn 2 tầng 4 phòng THPT Đội Cấn</t>
  </si>
  <si>
    <t>Tam đảo</t>
  </si>
  <si>
    <t>Cải tạo, sửa chữa nhà lớp học 2 tầng 12 phòng học trường THPT Tam Đảo II</t>
  </si>
  <si>
    <t>Tam Dđảo</t>
  </si>
  <si>
    <t>Cải tạo nhà điều hành trung tâm GDTX tỉnh</t>
  </si>
  <si>
    <t>Cải tạo nhà điều hành</t>
  </si>
  <si>
    <t>2553/QĐ-UBND ngày 18/9/2017</t>
  </si>
  <si>
    <t>Mở rộng Nhà điều hành, cải tạo Nhà rèn luyện thể chất, Nhà lớp học đa năng, Nhà vệ sinh chung và Tường rào của Trường THPT Ngô Gia Tự</t>
  </si>
  <si>
    <t xml:space="preserve"> </t>
  </si>
  <si>
    <t>Nhà rèn luyện thể chất trường THPT Bình Sơn</t>
  </si>
  <si>
    <t>981/QĐ-UBND ngày 29/3/2017</t>
  </si>
  <si>
    <t>Cải tạo sân vườn, tường rào và các hạng mục phụ trợ trường THPT Bến Tre</t>
  </si>
  <si>
    <t>Cải tạo hàng rào, rãnh thoát nước, sân vườn, nhà WC, nhà để xe GV</t>
  </si>
  <si>
    <t>2665/QĐ-UBND ngày 05/10/2017</t>
  </si>
  <si>
    <t>Dự án xây dựng trường THCS Đồng Tĩnh huyện Tam Dương</t>
  </si>
  <si>
    <t>Trường THCS Bá Hiến giai đoạn 2</t>
  </si>
  <si>
    <t>B</t>
  </si>
  <si>
    <t>VY</t>
  </si>
  <si>
    <t>Sở LĐTBXH</t>
  </si>
  <si>
    <t>Hệ thống xử lý nước thải của TT GDLĐXH tỉnh</t>
  </si>
  <si>
    <t>Nhà bếp, nhà ăn, nhà để xe cho cán bộ học viên tại khu mở rộng Trung tâm GDLĐXH tỉnh Vĩnh Phúc</t>
  </si>
  <si>
    <t>2017-2020</t>
  </si>
  <si>
    <t>Cải tạo, nâng cấp hạng mục sân, vườn của trường CĐ nghề Vĩnh Phúc</t>
  </si>
  <si>
    <t>683/QĐ-CT ngày 03/3/2017</t>
  </si>
  <si>
    <t>CĐ nghề Vĩnh Phúc</t>
  </si>
  <si>
    <t>II</t>
  </si>
  <si>
    <t xml:space="preserve"> Tam Dương</t>
  </si>
  <si>
    <t xml:space="preserve">Dự án khởi công mới </t>
  </si>
  <si>
    <t>Xây dựng tượng đài anh hùng Liệt sĩ Nguyễn Viết Xuân</t>
  </si>
  <si>
    <t>BCH đoàn tỉnh Vĩnh Phúc</t>
  </si>
  <si>
    <t>Lĩnh vực Khoa học và Công nghệ</t>
  </si>
  <si>
    <t>thiết bị</t>
  </si>
  <si>
    <t>Sở Nội vụ</t>
  </si>
  <si>
    <t xml:space="preserve">Sở Khoa học và Công nghệ </t>
  </si>
  <si>
    <t>1</t>
  </si>
  <si>
    <t>Đầu tư trang thiết bị cho phòng phân tích, đánh giá chất lượng nông sản, thực phẩm</t>
  </si>
  <si>
    <t>QĐ CTĐT 3518/QĐ-UBND ngày 31/10/2016</t>
  </si>
  <si>
    <t>Trung tâm kiểm nghiệm, chứng nhận chất lượng đất và vật tư nông nghiệp Vĩnh Phúc</t>
  </si>
  <si>
    <t>2</t>
  </si>
  <si>
    <t>Đầu tư thí điểm áp dụng công nghệ mới trong việc xử lý chất thải y tế ở một số bệnh viện và Trung tâm y tế cấp huyện đang có những bức xúc về môi trường</t>
  </si>
  <si>
    <t>Tam dương, bình xuyên, tam đảo</t>
  </si>
  <si>
    <t>thiết bị+xây lắp</t>
  </si>
  <si>
    <t>QĐ phê duyệt CTĐT 795/QĐ-UBND ngày 15/3/2017</t>
  </si>
  <si>
    <t>3</t>
  </si>
  <si>
    <t>Xây dựng mô hình nhà kính ứng dụng công nghệ cao tại Trung tâm ứng dụng tiến bộ KHCN Vĩnh Phúc</t>
  </si>
  <si>
    <t xml:space="preserve">QĐ CTĐT 693/QĐ-UBND ngày 6/3/2017; QĐ DA 2134/QĐ-UBND ngày 28/7/2017 </t>
  </si>
  <si>
    <t>4</t>
  </si>
  <si>
    <t>Đầu tư nâng cấp mạng LAN và bổ sung thiết bị CNTT cho Sở Khoa học và Công nghệ và các đơn vị trực thuộc</t>
  </si>
  <si>
    <t>vĩnh yên</t>
  </si>
  <si>
    <t>QĐ phê duyệt CTĐT số 1062/QĐ-UBND ngày 5/4/2017</t>
  </si>
  <si>
    <t>5</t>
  </si>
  <si>
    <t>Đầu tư thiết bị cho Đài truyền thanh huyện Sông Lô</t>
  </si>
  <si>
    <t>thiết bị+ xây lắp</t>
  </si>
  <si>
    <t>UBND huyện sông lô</t>
  </si>
  <si>
    <t>Sở Thông tin và Truyền thông</t>
  </si>
  <si>
    <t>thiết bị CNTT</t>
  </si>
  <si>
    <t>UBND huyện Tam Dương</t>
  </si>
  <si>
    <t>Triển khai dịch vụ công trực tuyến mức độ 3,4 gồm: 34 dịch vụ công cấp tỉnh, 04 dịch vụ công cấp huyện, 04 dịch vụ công cấp xã</t>
  </si>
  <si>
    <t>thiết bị + phần mềm</t>
  </si>
  <si>
    <t>Nâng cấp, hoàn thiện hệ thống mạng LAN và bổ sung thiết bị CNTT tại UBND huyện Lập Thạch</t>
  </si>
  <si>
    <t>1675/QĐ-UBND ngày 18/5/2016</t>
  </si>
  <si>
    <t>UBND Huyện Lập thạch</t>
  </si>
  <si>
    <t>UBND Huyện Tam Đảo</t>
  </si>
  <si>
    <t>Nâng cấp, hoàn thiện hệ thống mạng LAN và bổ sung thiết bị CNTT tại UBND huyện Vĩnh Tường</t>
  </si>
  <si>
    <t>UBND huyện Vĩnh Tường</t>
  </si>
  <si>
    <t>Nâng cấp, hoàn thiện hệ thống mạng LAN và bổ sung thiết bị CNTT tại UBND huyện Yên Lạc</t>
  </si>
  <si>
    <t>UBND Huyện Yên Lạc</t>
  </si>
  <si>
    <t>6</t>
  </si>
  <si>
    <t>Nâng cấp, hoàn thiện hệ thống mạng LAN và bổ sung thiết bị CNTT tại UBND huyện Bình Xuyên</t>
  </si>
  <si>
    <t>UBND Huyện Bình xuyên</t>
  </si>
  <si>
    <t>7</t>
  </si>
  <si>
    <t xml:space="preserve">Xây dựng điểm một số mạng LAN xã, phường </t>
  </si>
  <si>
    <t>Sở Tài nguyên và Môi trường</t>
  </si>
  <si>
    <t>III</t>
  </si>
  <si>
    <t>IV</t>
  </si>
  <si>
    <t>V</t>
  </si>
  <si>
    <t>Công an tỉnh</t>
  </si>
  <si>
    <t xml:space="preserve">Nhà làm việc Công an tỉnh </t>
  </si>
  <si>
    <t>1924/QĐ-CT ngày 10/6/2016</t>
  </si>
  <si>
    <t>Cơ sở làm việc Công an thị xã Phúc Yên</t>
  </si>
  <si>
    <t>2017- 2021</t>
  </si>
  <si>
    <t>905/QĐ-BCA-H43 ngày 24/3/2017</t>
  </si>
  <si>
    <t>Cải tạo, nâng cấp Hồ thương binh trong căn cứ Hậu cần/Bộ CHQS tỉnh</t>
  </si>
  <si>
    <t>T. Mỹ B.Xuyên</t>
  </si>
  <si>
    <t>Lĩnh vực Quân sự</t>
  </si>
  <si>
    <t>2039/QĐ-UBND ngày 20/7/2017</t>
  </si>
  <si>
    <t>BCH Quân sự tỉnh</t>
  </si>
  <si>
    <t>Lĩnh vực PCCC</t>
  </si>
  <si>
    <t>Dự án Trung tâm đào tạo, huấn luyện PCCC và cứu nạn, cứu hộ thuộc Cảnh sát PCCC tỉnh Vĩnh Phúc</t>
  </si>
  <si>
    <t>xã Kim Long</t>
  </si>
  <si>
    <t>2016 - 2020</t>
  </si>
  <si>
    <t>1007/QĐ-BCA-H43 ngày 31/3/2017</t>
  </si>
  <si>
    <t>Cảnh sát PCCC tỉnh Vĩnh Phúc</t>
  </si>
  <si>
    <t>Hạ tầng du lịch</t>
  </si>
  <si>
    <t>Khu đường dạo ven hồ Đại Lải</t>
  </si>
  <si>
    <t>Phúc yên</t>
  </si>
  <si>
    <t>UBND thị xã Phúc Yên</t>
  </si>
  <si>
    <t>TỔNG SỐ</t>
  </si>
  <si>
    <t>VI</t>
  </si>
  <si>
    <t>VII</t>
  </si>
  <si>
    <t>VIII</t>
  </si>
  <si>
    <t>IX</t>
  </si>
  <si>
    <t>X</t>
  </si>
  <si>
    <t>XI</t>
  </si>
  <si>
    <t>UBND thành phố Vĩnh Yên</t>
  </si>
  <si>
    <t>UBND huyện Bình Xuyên</t>
  </si>
  <si>
    <t>UBND huyện Lập Thạch</t>
  </si>
  <si>
    <t>Cải tạo sân vườn, tường rào Trụ sở Tỉnh đoàn Vĩnh Phúc</t>
  </si>
  <si>
    <t>Cải tạo khuôn viên bảo tàng thành khu công viên</t>
  </si>
  <si>
    <t>891/QĐ-UBND ngày 21/3/2017</t>
  </si>
  <si>
    <t>3416/QĐ-UBND ngày 28/10/2016</t>
  </si>
  <si>
    <t>Vốn lĩnh vực Nông nghiệp &amp;PTNT</t>
  </si>
  <si>
    <t>Các đơn vị trực thuộc Sở Nông nghiệp &amp; PTNT</t>
  </si>
  <si>
    <t>Sở Nông nghiệp &amp; PTNT</t>
  </si>
  <si>
    <t>Các Công ty TNHH MTV thủy lợi</t>
  </si>
  <si>
    <t>Liễn Sơn</t>
  </si>
  <si>
    <t>TX Phúc Yên</t>
  </si>
  <si>
    <t>Công trình khởi công mới năm 2018</t>
  </si>
  <si>
    <t xml:space="preserve"> Cải tạo, nâng cấp trục tiêu Cầu Đen  xã Thái Hòa, Liễn Sơn, huyện Lập Thạch</t>
  </si>
  <si>
    <t xml:space="preserve"> Cải tạo, nâng cấp trục tiêu Cây Tranh- Cầu Ổi  xã Bắc Bình, huyện Lập Thạch</t>
  </si>
  <si>
    <t xml:space="preserve"> Cải tạo, nâng cấp trục tiêu Đồng Môn đi Cầu Sa Tiên Lữ huyện Lập Thạch</t>
  </si>
  <si>
    <t xml:space="preserve">  Cải tạo, nâng cấp trục tiêu thị trấn Lập Thạch đi Cầu Triệu huyện Lập Thạch</t>
  </si>
  <si>
    <t xml:space="preserve"> Cải tạo, nâng cấp hồ Đồng Giềng và Trạm bơm Thôn Đình, xã Thanh Vân, huyện Tam Dương</t>
  </si>
  <si>
    <t>Cải tạo nâng cấp trạm bơm Đại Phùng I thị xã Phúc Yên</t>
  </si>
  <si>
    <t>Công trình chuẩn bị đầu tư năm 2018</t>
  </si>
  <si>
    <t>Cải tạo nâng cấp sông Cà lồ Cụt trên địa bàn thị xã Phúc Yên</t>
  </si>
  <si>
    <t>2725/QĐ-UBND ngày 17/10/2017</t>
  </si>
  <si>
    <t>2728/QĐ-UBND ngày 17/10/2017</t>
  </si>
  <si>
    <t>2723/QĐ-UBND ngày 17/10/2017</t>
  </si>
  <si>
    <t>3503/QĐ-UBND; ngày 09/12/2015</t>
  </si>
  <si>
    <t>KẾ HOẠCH ĐẦU TƯ CÔNG NĂM 2018 CÁC NGÀNH LĨNH VỰC</t>
  </si>
  <si>
    <t>C</t>
  </si>
  <si>
    <t>Trả nợ vay ngân hàng phát triển</t>
  </si>
  <si>
    <t>UBND xã Bá Hiến</t>
  </si>
  <si>
    <t>Quỹ phát triển đất</t>
  </si>
  <si>
    <t>Chương trình xây dựng nông thôn mới</t>
  </si>
  <si>
    <t xml:space="preserve">Quyết định đầu tư </t>
  </si>
  <si>
    <t>Đơn vị: Triệu đồng</t>
  </si>
  <si>
    <t>Danh mục công trình</t>
  </si>
  <si>
    <t>Kế hoạch năm 2017</t>
  </si>
  <si>
    <t>Giao thông vận tải</t>
  </si>
  <si>
    <t>Sở Giao thông vận tải</t>
  </si>
  <si>
    <t>-</t>
  </si>
  <si>
    <t>Y tế</t>
  </si>
  <si>
    <t>Nâng cấp, cải tạo mở rộng ĐT 306
 từ Km 19+200 – Km 20+553</t>
  </si>
  <si>
    <t>1791/QĐ-CT ngày 27/5/2016</t>
  </si>
  <si>
    <t>Đường 310 đoạn Km 7+800 đến Km 10+00</t>
  </si>
  <si>
    <t>842/QĐ-CT ngày 14/3/2016</t>
  </si>
  <si>
    <t>Đường tỉnh 307 (km12+500 đến km 16+500)</t>
  </si>
  <si>
    <t>851/QĐ-UBND ngày 14/3/2016</t>
  </si>
  <si>
    <t>Cầu Trắng thuộc đường Văn Tiến - Phú Xuân - Tự Lập</t>
  </si>
  <si>
    <t>318/QĐ-CT ngày 26/01/2016</t>
  </si>
  <si>
    <t>Dự án Cải tạo, nâng cấp ĐT.307 đoạn từ Km24+500-:-Km27+000</t>
  </si>
  <si>
    <t>DỰ KIẾN CƠ CẤU VỐN ĐẦU TƯ CÔNG NĂM 2018 - THEO ĐỊA BÀN</t>
  </si>
  <si>
    <t>(NGUỒN VỐN CÂN ĐỐI NGÂN SÁCH ĐỊA PHƯƠNG)</t>
  </si>
  <si>
    <t xml:space="preserve"> Đơn vị Triệu đồng</t>
  </si>
  <si>
    <t>STT</t>
  </si>
  <si>
    <t>Đề xuất Điều chỉnh cơ cấu</t>
  </si>
  <si>
    <t>10% dự phòng</t>
  </si>
  <si>
    <t>Dự kiến giãn tiến độ 15%</t>
  </si>
  <si>
    <t>Cơ cấu vốn đầu tư công trung hạn 2016-2020 được giao chi tiết</t>
  </si>
  <si>
    <t>Số vốn đầu tư công trung hạn đã giao</t>
  </si>
  <si>
    <t>Tỷ lệ vốn trung hạn đã giao/tổng vốn được phân bổ chi tiết (%)</t>
  </si>
  <si>
    <t>Cơ cấu đầu tư còn lại giai đoạn 2018-2020</t>
  </si>
  <si>
    <t xml:space="preserve">Dự kiến cơ cấu vốn đầu tư công năm 2018 </t>
  </si>
  <si>
    <t>Tổng vốn 3 năm 2016-2018</t>
  </si>
  <si>
    <t>Tỷ lệ Vốn đầu tư 3 năm 2016-2018/Tổng vốn 5 năm 2016-2020</t>
  </si>
  <si>
    <t>Số vốn trung hạn còn lại của năm 2019-2020</t>
  </si>
  <si>
    <t>Chưa phân khai chi tiết</t>
  </si>
  <si>
    <t>Chuyển NV y tế xã từ NS cấp huyện lên NS cấp tỉnh</t>
  </si>
  <si>
    <t>Điều chỉnh giảm vốn KHCN cho một số ngành</t>
  </si>
  <si>
    <t>Bổ sung tăng vốn NSĐP (theo CV 916)</t>
  </si>
  <si>
    <t>Chia ra</t>
  </si>
  <si>
    <t>Kế hoạch năm 2016</t>
  </si>
  <si>
    <t>Tỷ lệ</t>
  </si>
  <si>
    <t>Ngân sách tỉnh quản lý</t>
  </si>
  <si>
    <t>Công trình trọng điểm và các nhiệm vụ quan trọng của tỉnh</t>
  </si>
  <si>
    <t>trong đó có đối ứng các dự án ODA 468 tỷ đồng</t>
  </si>
  <si>
    <t>Trong đó có: Các dự án trọng điểm; Đối ứng ODA và NSTW, các nhiệm vụ quan trọng khác của tỉnh</t>
  </si>
  <si>
    <t>Các chương trình nhiệm vụ, Nghị quyết</t>
  </si>
  <si>
    <t>bố trí theo nhiệm vụ</t>
  </si>
  <si>
    <t>Chương trình hỗ trợ xã nghèo</t>
  </si>
  <si>
    <t>Hỗ trợ xã theo hạ tầng các xã mất đất theo NQ số 107 và 19</t>
  </si>
  <si>
    <t xml:space="preserve"> Đối ứng ODA </t>
  </si>
  <si>
    <t>3 dự án WB, ADB và OFID được bố trí trong vốn trọng điểm</t>
  </si>
  <si>
    <t>Hạ tầng Vĩnh Yên Phúc Yên</t>
  </si>
  <si>
    <t xml:space="preserve">Các chương trình, nghị quyết thực hiện nông thôn mới </t>
  </si>
  <si>
    <t>Dự kiến năm 2018 hoàn thành 4 xã NTM; Số còn lại bố trí hoàn thành vào năm 2019</t>
  </si>
  <si>
    <t>Các ngành, lĩnh vực</t>
  </si>
  <si>
    <t>Khoa học công nghệ và Công nghệ thông tin</t>
  </si>
  <si>
    <t>Công cộng hạ tầng</t>
  </si>
  <si>
    <t>Văn hoá, Thể thao và du lịch</t>
  </si>
  <si>
    <t>Trong đó Dự kiến vốn năm 2018 cho lĩnh vực Du lịch là: 26 tỷ đồng</t>
  </si>
  <si>
    <t>Nông nghiệp và PTNT</t>
  </si>
  <si>
    <t>Quốc phòng</t>
  </si>
  <si>
    <t>Tài nguyên và Môi trường</t>
  </si>
  <si>
    <t xml:space="preserve"> đã bao gồm kinh phí đo đạc từ tiền sử dụng đất</t>
  </si>
  <si>
    <t>Sở cảnh sát PCCC</t>
  </si>
  <si>
    <t>Trụ sở QLNN</t>
  </si>
  <si>
    <t xml:space="preserve">Xã hội </t>
  </si>
  <si>
    <t>Thông tin (phục vụ xuất bản, báo chí, truyền hình,…)</t>
  </si>
  <si>
    <t>bố trí hết vốn trung hạn 2016-2020 để hoàn thành dự án</t>
  </si>
  <si>
    <t>Công nghiệp và thương mại</t>
  </si>
  <si>
    <t>Nguồn vốn phân cấp về cho các huyện, thành, thị</t>
  </si>
  <si>
    <t>Nguồn nguyên tắc và tiêu chí</t>
  </si>
  <si>
    <t xml:space="preserve">Vĩnh Tường </t>
  </si>
  <si>
    <t>Vượt thu cấp huyện, xã</t>
  </si>
  <si>
    <t>Nguồn thu từ đất</t>
  </si>
  <si>
    <t>Trong đó: bổ sung có mục tiêu và chuyển cân đối ngân sách về cho thành phố Vĩnh Yên thực hiện đầu tư hạ tầng đô thị</t>
  </si>
  <si>
    <t>UBND huyện Sông Lô</t>
  </si>
  <si>
    <t>2784/QĐ-UBND ngày 20/10/2017</t>
  </si>
  <si>
    <t>2782/QĐ-UBND ngày 20/10/2017</t>
  </si>
  <si>
    <t>2781/QĐ-UBND ngày 20/10/2017</t>
  </si>
  <si>
    <t>2785/QĐ-UBND ngày 20/10/2017</t>
  </si>
  <si>
    <t>Cải tạo, nâng cấp đường nội bộ và các hạng mục phụ trợ Trung tâm GDTX tỉnh</t>
  </si>
  <si>
    <t>cải tạo, phụ trợ</t>
  </si>
  <si>
    <t>2783/QĐ-UBND ngày 20/10/2017</t>
  </si>
  <si>
    <t>2 tầng 6 phòng</t>
  </si>
  <si>
    <t>Tu bổ, tôn tạo Đình Đình Chu, xã Đình Chu, huyện Lập Thạch</t>
  </si>
  <si>
    <t>Hỗ trợ tu bổ, sửa chữa di tích đình Vân Giang, Lý Nhân, Vĩnh Tường</t>
  </si>
  <si>
    <t>UBND xã Lý Nhân</t>
  </si>
  <si>
    <t>Hỗ trợ các chương trình, nghị quyết của các thị trấn</t>
  </si>
  <si>
    <t>Biểu số 04</t>
  </si>
  <si>
    <t>Biểu số 06</t>
  </si>
  <si>
    <t>Biểu số 09</t>
  </si>
  <si>
    <t>3538/QĐ-CT ngày 31/10/2016</t>
  </si>
  <si>
    <t>Cải tạo 03 nhà lớp học, làm mới nhà để xe</t>
  </si>
  <si>
    <t>2802/QĐ-UBND ngày 23/10/2017</t>
  </si>
  <si>
    <t>Nhà lớp học 2 tầng 6 phòng học trường MN cơ sở 1 xã Phương Khoan, huyện Sông Lô</t>
  </si>
  <si>
    <t>2986/QĐ-UBND ngày 30/10/2017</t>
  </si>
  <si>
    <t>Đầu tư xây dựng công trình trường THPT Nguyễn Thị Giang (tại địa điểm mới)</t>
  </si>
  <si>
    <t>3015/QĐ-UBND ngày 30/10/2017</t>
  </si>
  <si>
    <t>KHCN và CNTT</t>
  </si>
  <si>
    <t>V.1</t>
  </si>
  <si>
    <t>V.2</t>
  </si>
  <si>
    <t>Lĩnh vực Công nghệ thông tin</t>
  </si>
  <si>
    <t xml:space="preserve">Nhà điều hành + thư viện; Nhà lớp học lý thuyết 3t12ph; Nhà lớp học lý thuyết + bộ môn 3t12ph, nhà RLTC... </t>
  </si>
  <si>
    <t>Cải tạo, sửa chữa</t>
  </si>
  <si>
    <t>2t4ph</t>
  </si>
  <si>
    <t>850m2</t>
  </si>
  <si>
    <t>Nhà điều hành, nhà lớp học</t>
  </si>
  <si>
    <t>Nhà lớp học 2 tầng 04 phòng học và cải tạo, sửa chữa nhà lớp học 2 tầng 08 phòng học trường Mầm non Ngọc Mỹ, huyện Lập Thạch</t>
  </si>
  <si>
    <t>Lập thạch</t>
  </si>
  <si>
    <t>2684/QĐ-UBND ngày 09/10/2017</t>
  </si>
  <si>
    <t>1969/QĐ-CT ngày 18/7/2017</t>
  </si>
  <si>
    <t>3014/QĐ-UBND ngày 30/10/2017</t>
  </si>
  <si>
    <t>810/QĐ-UBND ngày 15/03/2017</t>
  </si>
  <si>
    <t xml:space="preserve">890/QĐ-UBND ngày 21/3/2017 </t>
  </si>
  <si>
    <t>bố trí đủ 80%</t>
  </si>
  <si>
    <t>phân bổ đủ 80% tổng mức</t>
  </si>
  <si>
    <t>3553/QĐ-UBND ngày 31/10/2016; 2631/QĐ-UBND ngày 29/9/2017</t>
  </si>
  <si>
    <t>năm 2017 được cấp 5 tỷ từ nguồn sự nghiệp</t>
  </si>
  <si>
    <t>2012/QĐ-UBND ngày 17/6/2016 và 3012/QĐ-UBND ngày 30/10/2017</t>
  </si>
  <si>
    <t>3863/QĐ-UBND ngày 28/11/2016, số 2979/QĐ-UBND ngày 30/10/2017</t>
  </si>
  <si>
    <t>1060/QĐ-UBND ngày 25/3/2016; 3006/QĐ-UBND ngày 30/10/2017</t>
  </si>
  <si>
    <t>945/QĐ-UBND ngày 18/3/2016; 3004/QĐ-UBND ngày 30/10/2017</t>
  </si>
  <si>
    <t>3474/QĐ-UBND ngày 28/10/2016; 2987/QĐ-UBND ngày 30/10/2017</t>
  </si>
  <si>
    <t>3092/QĐ-UBND ngày 30/9/2013 và 3003/QĐ-UBND ngày 30/10/2017</t>
  </si>
  <si>
    <t>Dự án Xây dựng cơ sở dữ liệu dân tộc thiểu số và phần mềm quản lý đồng bào dân tộc</t>
  </si>
  <si>
    <t>2606/QĐ-UBND ngày 27/9/2017</t>
  </si>
  <si>
    <t>Ban Dân tộc tỉnh</t>
  </si>
  <si>
    <t>Biểu số 11</t>
  </si>
  <si>
    <t>Xây dựng hệ thống kênh chính hồ chứa nước Đồng Mỏ</t>
  </si>
  <si>
    <t>Xây dựng hệ thống kiểm tra chất lượng bảo quản, chế biến giống cây trồng</t>
  </si>
  <si>
    <t>Sửa chữa, hoàn thiện cơ sở vật chất phục vụ sản xuất giống thủy sản của Đội khảo nghiệm và cứu hộ động vật thủy sản</t>
  </si>
  <si>
    <t>Đường cứu hộ phòng chống cháy rừng kết hợp dân sinh trạm Bản Long, xã Minh Quang, huyện Tam Đảo</t>
  </si>
  <si>
    <t>Sửa chữa, nâng cấp cơ sở hạ tầng kỹ thuật phục vụ sản xuất giống thủy sản của Trung tâm Giống thủy sản</t>
  </si>
  <si>
    <t>Cải tạo nâng cấp cơ sở hạ tầng của Trung tâm kỹ thuật rau hoa quả</t>
  </si>
  <si>
    <t>Cải tạo, nâng cấp trạm bơm thôn Quảng Cư và hồ Giếng Thát xã Quang Sơn, huyện Lập Thạch</t>
  </si>
  <si>
    <t>Cải tạo, nâng cấp TB Đình Tre – Thái Hòa</t>
  </si>
  <si>
    <t>Cải tạo, nâng cấp TB Cầu Sắt – Hương Canh</t>
  </si>
  <si>
    <t>Cải tạo, nâng cấp trạm bơm Quán Bạc, thuộc hệ thống thủy nông Liễn Sơn, tỉnh Vĩnh Phúc</t>
  </si>
  <si>
    <t>Kiên cố hóa kênh chính TB Xuân Đài và sửa chữa TB xã Nguyệt Đức, huyện Yên Lạc, tỉnh Vĩnh Phúc</t>
  </si>
  <si>
    <t>Cải tạo, nâng cấp hồ Đồng Đình, xã Kim Long</t>
  </si>
  <si>
    <t>Cải tạo, nâng cấp hồ Đồng Soạn, xã Kim Long</t>
  </si>
  <si>
    <t>Cải tạo, nâng cấp hồ Đồng Bông, xã Kim Long</t>
  </si>
  <si>
    <t>Cải tạo nâng cấp trạm bơm tưới Đầm Kẻ xã Tiền Châu</t>
  </si>
  <si>
    <t xml:space="preserve"> Cải tạo trạm bơm tiêu Đầm Láng, xã Nam Viêm, thị xã Phúc Yên</t>
  </si>
  <si>
    <t>Đơn vị trực thuộc Sở Nông nghiệp &amp; PTNT</t>
  </si>
  <si>
    <t>Cải tạo, nâng cấp công trình cấp nước tập trung xã Bạch Lưu, huyện Sông Lô</t>
  </si>
  <si>
    <t>Vĩnh Tường, Tam Dương</t>
  </si>
  <si>
    <t>Vũ Di - Vĩnh Tường</t>
  </si>
  <si>
    <t>Xã Minh Quang</t>
  </si>
  <si>
    <t>xã Quang Sơn</t>
  </si>
  <si>
    <t>Huyện Yên lạc</t>
  </si>
  <si>
    <t>Xã Nuyệt Đức huyện Yên lạc</t>
  </si>
  <si>
    <t>Thị xã Phúc Yên</t>
  </si>
  <si>
    <t>2018-2021</t>
  </si>
  <si>
    <t>2018-2022</t>
  </si>
  <si>
    <t>2996/QĐ-UBND ngày 30/10/2017</t>
  </si>
  <si>
    <t>2999/QĐ-UBND ngày 30/10/2017</t>
  </si>
  <si>
    <t>2724/QĐ-UBND ngày 17/10/2017</t>
  </si>
  <si>
    <t>3047/QĐ-UBND ngày 31/10/2017</t>
  </si>
  <si>
    <t>3052/QĐ-UBND ngày 31/10/2017</t>
  </si>
  <si>
    <t>3045/QĐ-UBND ngày 31/10/2017</t>
  </si>
  <si>
    <t>2778/QĐ-UBND ngày 19/10/2017</t>
  </si>
  <si>
    <t>2982/QĐ-UBND ngày 30/10/2017</t>
  </si>
  <si>
    <t>2850/QĐ-UBND ngày 26/10/2017</t>
  </si>
  <si>
    <t>2997/QĐ-UBND ngày 30/10/2017</t>
  </si>
  <si>
    <t>2998/QĐ-UBND ngày 30/10/2017</t>
  </si>
  <si>
    <t>3051/QĐ-UBND ngày 31/10/2017</t>
  </si>
  <si>
    <t>3050/QĐ-UBND ngày 31/10/2017</t>
  </si>
  <si>
    <t>2856/QĐ-UBND ngày 26/10/2017</t>
  </si>
  <si>
    <t>3049/QĐ-UBND ngày 31/10/2017</t>
  </si>
  <si>
    <t>2855/QĐ-UBND ngày 26/10/2017</t>
  </si>
  <si>
    <t>385/QĐ-UBND ngày 25/01/2017</t>
  </si>
  <si>
    <t>2729/QĐ-UBND ngày 17/10/2017</t>
  </si>
  <si>
    <t>317/HĐND-TH2 ngày 30/10/2017</t>
  </si>
  <si>
    <t>3537/QĐ-UBND ngày 31/10/2016</t>
  </si>
  <si>
    <t xml:space="preserve">2984/QĐ-UBND ngày 30/10/2017 </t>
  </si>
  <si>
    <t>Công ty TNHH MTV thủy lợi Phúc Yên</t>
  </si>
  <si>
    <t>Sở NN&amp;PTNT</t>
  </si>
  <si>
    <t>Công ty TNHH MTV thủy lợi Lập Thạch</t>
  </si>
  <si>
    <t>Chi cục Thủy sản</t>
  </si>
  <si>
    <t>TT Phát triển lâm nông nghiệp</t>
  </si>
  <si>
    <t>Trung tâm Giống thủy sản</t>
  </si>
  <si>
    <t>Trung tâm Kỹ thuật rau hoa quả</t>
  </si>
  <si>
    <t>Công ty TNHH 1 TV thủy lợi Liễn Sơn</t>
  </si>
  <si>
    <t>Công ty TNHH 1 TV thủy lợi Tam Đảo</t>
  </si>
  <si>
    <t>TT Nước sạch và VSMTNT</t>
  </si>
  <si>
    <t xml:space="preserve">Biểu số 01                                                             </t>
  </si>
  <si>
    <t>Dự kiến Kế hoạch trung hạn 2016-2020 sau điều chỉnh</t>
  </si>
  <si>
    <t>2888/QĐ-UBND ngày 27/10/2017</t>
  </si>
  <si>
    <t>2833/QĐ-UBND ngày 25/10/2017</t>
  </si>
  <si>
    <t>2893/QĐ-UBND ngày 27/10/2017</t>
  </si>
  <si>
    <t>2977/QĐ-UBND ngày 30/10/2017</t>
  </si>
  <si>
    <t>Công ty TNHH MTV Thủy lợi Lập Thạch</t>
  </si>
  <si>
    <t>Công ty TNHH MTV Thủy lợi Liễn Sơn</t>
  </si>
  <si>
    <t>DA KCH kênh loại III xây dựng NTM xã Yên Lập, Vĩnh Tường</t>
  </si>
  <si>
    <t>3048/QĐ-UBNDngày 31/10/2017</t>
  </si>
  <si>
    <t>DA KCH kênh loại III xây dựng NTM xã Như Thụy, Sông Lô</t>
  </si>
  <si>
    <t>2872/QĐ-UBND ngày 27/10/2017</t>
  </si>
  <si>
    <t>DA KCH kênh loại III xây dựng NTM xã Đồng Tĩnh,  Tam Dương</t>
  </si>
  <si>
    <t>2837/QĐ-CT ngày 25/10/2017</t>
  </si>
  <si>
    <t>Cải tạo, sửa chữa trung tâm GDTX và Dạy nghề huyện Vĩnh Tường (cơ sở 2)</t>
  </si>
  <si>
    <t>3971/QĐ-UBND ngày 10/7/2017</t>
  </si>
  <si>
    <t>2891/QĐ-UBND ngày 27/10/2017</t>
  </si>
  <si>
    <t>UBND huyện VT</t>
  </si>
  <si>
    <r>
      <t xml:space="preserve">Dự kiến cơ cấu vốn đầu tư giai đoạn 2016-2020 </t>
    </r>
    <r>
      <rPr>
        <sz val="12"/>
        <rFont val="Times New Roman"/>
        <family val="1"/>
      </rPr>
      <t>(theo NQ 51/NQ-HĐND ngày 12/12/2016 và 175/TTr-UBND ngày 23/6/2017)</t>
    </r>
  </si>
  <si>
    <t>Biểu số 05</t>
  </si>
  <si>
    <t>Biểu số 05, 08</t>
  </si>
  <si>
    <t>Nguồn Xổ số Kiến thiết</t>
  </si>
  <si>
    <t>Kiên cố hóa kênh mương</t>
  </si>
  <si>
    <t>Biểu số 13</t>
  </si>
  <si>
    <t>Tỉnh đoàn</t>
  </si>
  <si>
    <t>Xây dựng, cải tạo ngầm tràn trên đường tỉnh 310, hạ lưu tràn hồ Đại Lải</t>
  </si>
  <si>
    <t>3757/QĐ-CT ngày 25/12/2015</t>
  </si>
  <si>
    <t>2450/QĐ-UBND ngày 07/9/2017; 3430/QĐ-UBND ngày 28/10/2016</t>
  </si>
  <si>
    <t>Nâng cấp, bổ sung thiết bị CNTT tại UBND huyện Tam Đảo</t>
  </si>
  <si>
    <t>Bổ sung, thay thế nâng cấp hạ tầng CNTT của Sở Tài nguyên và Môi trường</t>
  </si>
  <si>
    <t>Khối lao động XH, ĐT và dạy nghề</t>
  </si>
  <si>
    <t>Lĩnh vực văn hóa, thể thao</t>
  </si>
  <si>
    <t>Quản lý nhà nước</t>
  </si>
  <si>
    <t>TMĐT</t>
  </si>
  <si>
    <t>Tổng số (tất cả các nguồn vốn)</t>
  </si>
  <si>
    <t>ĐVT: Triệu đồng</t>
  </si>
  <si>
    <t>Danh mục dự án</t>
  </si>
  <si>
    <t>Mã dự án</t>
  </si>
  <si>
    <t>Số quyết định; ngày, tháng, năm ban hành</t>
  </si>
  <si>
    <t xml:space="preserve">Trong đó: </t>
  </si>
  <si>
    <t>Nguồn đầu tư công</t>
  </si>
  <si>
    <t>Biểu số 01</t>
  </si>
  <si>
    <t>Địa điểm</t>
  </si>
  <si>
    <t>Giá trị KLTH từ KC đến 31/12/2021</t>
  </si>
  <si>
    <t>Nhu cầu kế hoạch năm 2022</t>
  </si>
  <si>
    <t>Ban QLDA ĐTXD các CTGT</t>
  </si>
  <si>
    <t>Dự kiến khối lượng hoàn thành đến 31/12/2021</t>
  </si>
  <si>
    <t>Số ngày tháng QĐ</t>
  </si>
  <si>
    <t>Tổng mức đầu tư</t>
  </si>
  <si>
    <t>Ngân sách tỉnh</t>
  </si>
  <si>
    <t xml:space="preserve">NS tỉnh </t>
  </si>
  <si>
    <t>Đầu tư công</t>
  </si>
  <si>
    <t>Ban QLDA NN&amp;PTNT tỉnh</t>
  </si>
  <si>
    <t xml:space="preserve">Sông Lô </t>
  </si>
  <si>
    <t>Dự án khởi công mới</t>
  </si>
  <si>
    <t>Đường vành đai 2 thành phố Vĩnh Yên đoạn từ QL2C đến đường song song đường sắt tuyến phía bắc</t>
  </si>
  <si>
    <t>Vĩnh Yên, Tam Dương</t>
  </si>
  <si>
    <t>2841/QĐ-UBND ngày 11/10/2021</t>
  </si>
  <si>
    <t>Các dự án khởi công mới năm 2022</t>
  </si>
  <si>
    <t>Bê tông hóa mặt bờ kênh chính Tả Ngạn đoạn từ cầu Vân Tập đến cầu ga Yên Bình và đoạn từ cụm điều tiết An Cát đi cầu Phương Trù</t>
  </si>
  <si>
    <t>Tam Dương, Vĩnh Tường, Yên Lạc</t>
  </si>
  <si>
    <t>3055/QĐ-UBND ngày 09/11/2021</t>
  </si>
  <si>
    <t>TỔNG CỘNG</t>
  </si>
  <si>
    <t>Quyết định phê duyệt dự án đầu tư</t>
  </si>
  <si>
    <t>Hỗ trợ bổ sung có mục tiêu</t>
  </si>
  <si>
    <t>Ban QLDA XD&amp;PTCCN huyện Yên Lạc</t>
  </si>
  <si>
    <t>Kế hoạch đầu tư công năm 2022</t>
  </si>
  <si>
    <t>Năng lực thiết kế</t>
  </si>
  <si>
    <t>Số quyết định</t>
  </si>
  <si>
    <t>NSTW</t>
  </si>
  <si>
    <t>PHỤ LỤC II</t>
  </si>
  <si>
    <t>Dự kiến Kế hoạch năm 2021 nguồn NSTW</t>
  </si>
  <si>
    <t>Đề xuất hướng xử lý của chuyên viên theo dõi</t>
  </si>
  <si>
    <t>Tổng số (tất cả các nguồn vốn</t>
  </si>
  <si>
    <t>Trong đó: NSTW</t>
  </si>
  <si>
    <t>Ban QLDA ĐTXD các công trình giao thông</t>
  </si>
  <si>
    <t>Đường Tây Thiên – Tam Sơn, đoạn từ Tây Thiên đến cầu Hợp Lý và đoạn từ QL2C đến hồ Vân Trục</t>
  </si>
  <si>
    <t>Mở rộng đường trục trung tâm Khu đô thị mới Mê Linh</t>
  </si>
  <si>
    <t>Đường trục Đông – Tây, đoạn nối từ đường vành đai 3 với đường vành đai 4</t>
  </si>
  <si>
    <t>Đường liên xã từ đường Thượng Trưng - Tuân Chính đi ngã ba cổng làng Tam Phúc</t>
  </si>
  <si>
    <t>04/NQ-HĐND ngày 16/5/2021</t>
  </si>
  <si>
    <t>17/NQ-HĐND ngày 05/7/2021</t>
  </si>
  <si>
    <t>18/NQ-HĐND ngày 05/7/2021</t>
  </si>
  <si>
    <t>07/NQ-HĐND ngày 25/6/2021</t>
  </si>
  <si>
    <t>Xanh: ĐÃ có CBĐT</t>
  </si>
  <si>
    <t>Nâu: CÓ VB chỉ đạo</t>
  </si>
  <si>
    <t>Đen: KO có gì, ngành ko đề nghị</t>
  </si>
  <si>
    <t>Đỏ bôi vàng: BSCMT, đủ đk</t>
  </si>
  <si>
    <t>Xanh bôi vàng: BSCMT, chưa đủ đk</t>
  </si>
  <si>
    <t>Đơn vị : Triệu đồng</t>
  </si>
  <si>
    <t>Dự kiến giá trị KLHT dự án</t>
  </si>
  <si>
    <t>NS tỉnh (Vốn đầu tư công)</t>
  </si>
  <si>
    <t>Bộ Chỉ huy quân sự tỉnh</t>
  </si>
  <si>
    <t>Cải tạo nhà ở cán bộ, chiến sỹ Văn phòng, Ban Tài chính, Trung đội thông tin cơ quan BCH Quân sự tỉnh</t>
  </si>
  <si>
    <t>Di chuyển nhà tham quan bắn chiến đấu thao trường huấn luyện</t>
  </si>
  <si>
    <t>1442/QĐ-QK ngày 08/9/2021</t>
  </si>
  <si>
    <t>1435/QĐ-QK ngày 07/9/2021</t>
  </si>
  <si>
    <t>Cải tạo, nạo vét hồ Đồng Long Trong, xã Đôn Nhân, huyện Sông Lô, tỉnh Vĩnh Phúc</t>
  </si>
  <si>
    <t>2021-2022</t>
  </si>
  <si>
    <t>371/QĐ-UBND ngày 06/7/2021</t>
  </si>
  <si>
    <t>UBND xã Đôn Nhân</t>
  </si>
  <si>
    <t>Đường giao thông huyện Lập Thạch. Tuyến từ đường 24m Bì La - Lập Thạch (xã Đồng Ích) đến KCN II Lập Thạch</t>
  </si>
  <si>
    <t>2792/QĐ-UBND ngày 09/11/2021</t>
  </si>
  <si>
    <t>Ban QLDA ĐTXD huyện Lập Thạch</t>
  </si>
  <si>
    <t>Khu trung tâm văn hóa thể thao huyện Lập Thạch</t>
  </si>
  <si>
    <t>2667/QĐ-UBND ngày 26/10/2021</t>
  </si>
  <si>
    <t>Thực hiện Nghị quyết 38 của HĐND tỉnh</t>
  </si>
  <si>
    <t>Hỗ trợ hạ tầng giao thông các huyện, thành phố</t>
  </si>
  <si>
    <t>Vốn đã cấp đến 31/12/2021</t>
  </si>
  <si>
    <t>5231/QĐ-UBND ngày 03/11/2021</t>
  </si>
  <si>
    <t>Xây dựng mới Trường THCS Trung Hà, huyện Yên Lạc</t>
  </si>
  <si>
    <t>Tam Đảo, Lập Thạch</t>
  </si>
  <si>
    <t>2022-2025</t>
  </si>
  <si>
    <t>3151/QĐ-UBND ngày 17/11/2021</t>
  </si>
  <si>
    <t>Xây dựng mới cầu Hương và sửa chữa nền, mặt đường đoạn còn lại hai bên đầu cầu Hương trên ĐT.304</t>
  </si>
  <si>
    <t>Thổ Tang</t>
  </si>
  <si>
    <t>Cải tạo, nâng cấp ĐT.303 đoạn từ Km7+00 đến Km9+00</t>
  </si>
  <si>
    <t>3121/QĐ-UBND ngày 15/11/2021</t>
  </si>
  <si>
    <t>Tam Dương, Lập Thạch</t>
  </si>
  <si>
    <t>3137/QĐ-UBND ngày 16/11/2021</t>
  </si>
  <si>
    <t>3138/QĐ-UBND ngày 16/11/2021</t>
  </si>
  <si>
    <t>Cải tạo, nâng cấp ĐT.304, đoạn từ Km10+572 đến Km15+100</t>
  </si>
  <si>
    <t>Vĩnh Tường, Yên Lạc</t>
  </si>
  <si>
    <t>3117/QĐ-UBND ngày  15/11/2021</t>
  </si>
  <si>
    <t>UBND xã Đại Tự</t>
  </si>
  <si>
    <t>Hỗ trợ bổ sung có mục tiêu đầu tư Phần xây lắp của 04 hạng mục: (1) Nhà văn hóa đa năng (Hội trường và các phòng chức năng); (2) Sân vận động thể dục, thể thao; (3) Nhà luyện tập thể dục thể thao (phục vụ công nhân và nhân dân); (4) Các hạng mục phụ trợ (Khu triển lãm, vui chơi giải trí, vườn hoa, khu dịch vụ, để xe)</t>
  </si>
  <si>
    <t>Xây mới nhà 3 tầng 15 phòng Trường THCS Đại Tự, xã Đại Tự, huyện Yên Lạc (Hạng mục: Nhà lớp học Bộ môn + phòng lý thuyết)</t>
  </si>
  <si>
    <t>717/QĐ-UBND ngày 28/10/2021</t>
  </si>
  <si>
    <t>Cải tạo nâng cấp luồng tiêu Việt Xuân - Bồ Sao - Lũng Hòa - Sông Phan</t>
  </si>
  <si>
    <t>Chi cục Thủy lợi</t>
  </si>
  <si>
    <t>3201/QĐ-UBND ngày 23/11/2021</t>
  </si>
  <si>
    <t>3205/QĐ-UBND ngày 24/11/2021</t>
  </si>
  <si>
    <t>Xây dựng mới cầu Bến Gạo qua sông Phó Đáy trên ĐT.305</t>
  </si>
  <si>
    <t>Đường từ Trung tâm Y tế huyện Lập Thạch đến đê tả Sông Lô</t>
  </si>
  <si>
    <t>3191/QĐ-UBND ngày 22/11/2021</t>
  </si>
  <si>
    <t>Cải tạo, nối dài cống tiêu Cầu Ngạc, xã Phương Khoan, huyện Sông Lô</t>
  </si>
  <si>
    <t>3228/QĐ-UBND ngày 26/11/2021</t>
  </si>
  <si>
    <t>Xử lý kè chống sạt lở bờ tả sông Phó Đáy từ Km22+600-Km22+900 xã Việt Xuân huyện Vĩnh Tường</t>
  </si>
  <si>
    <t>3273/QĐ-UBND ngày 01/12/2021</t>
  </si>
  <si>
    <t>Kiên cố hóa mặt bờ kênh 11</t>
  </si>
  <si>
    <t>Yên Lạc, Bình Xuyên</t>
  </si>
  <si>
    <t>3239/QĐ-UBND ngày 26/11/2021</t>
  </si>
  <si>
    <t>Công ty TNHH một thành viên thủy lợi Liễn Sơn</t>
  </si>
  <si>
    <t>Cải tạo nâng cấp một số hạng mục Trung tâm Giống nông nghiệp Vĩnh Phúc</t>
  </si>
  <si>
    <t>3255/QĐ-UBND ngày 30/11/2021</t>
  </si>
  <si>
    <t xml:space="preserve">Trung tâm giống nông nghiệp </t>
  </si>
  <si>
    <t>Cải tạo, sửa chữa hệ thống hạ tầng kỹ thuật thuộc Trung tâm Ứng dụng tiến bộ Khoa học và công nghệ</t>
  </si>
  <si>
    <t xml:space="preserve">Công an tỉnh </t>
  </si>
  <si>
    <t>Xây dựng nhà hội trường, truyền thống, thư viện; Cải tạo, nâng cấp nhà ăn bếp tập thể,nhà công vụ Công an tỉnh Vĩnh Phúc</t>
  </si>
  <si>
    <t>9837/QĐ-BCA-H02 ngày 01/12/2021</t>
  </si>
  <si>
    <t>Cơ sở làm việc Công an thành phố Vĩnh Yên thuộc Công an tỉnh Vĩnh Phúc</t>
  </si>
  <si>
    <t>9836/QĐ-BCA-H02 ngày 01/12/2021</t>
  </si>
  <si>
    <t xml:space="preserve">Trung tâm ứng dụng tiến bộ KH&amp;CN </t>
  </si>
  <si>
    <t>3281/QĐ-UBND ngày 02/12/2021</t>
  </si>
  <si>
    <t>Cải tạo nâng cấp Trường mầm non Hoàng Lâu, huyện Tam Dương</t>
  </si>
  <si>
    <t>28181/QĐ-UBND ngày 14/102021</t>
  </si>
  <si>
    <t>Ban QLDA ĐTXD huyện Tam Dương</t>
  </si>
  <si>
    <t>Ngân sách địa phương hỗ trợ đầu tư dự án của các đơn vị thuộc cấp trên quản lý đóng trên địa bàn theo quy định tại Khoản 9 Điều 9 Luật NSNN</t>
  </si>
  <si>
    <t>UBND huyện Yên Lạc</t>
  </si>
  <si>
    <t>UBND huyện huyện Vĩnh Tường</t>
  </si>
  <si>
    <t>6554/QĐ-UBND ngày 30/11/2021</t>
  </si>
  <si>
    <t>3301/QĐ-UBND ngày 03/12/2021</t>
  </si>
  <si>
    <t>Nguồn khác là NSTW</t>
  </si>
  <si>
    <t>Cải tạo nâng cấp trạm bơm Rạc phường Nam Viêm, TP Phúc Yên</t>
  </si>
  <si>
    <t>Cải tạo nâng cấp trạm bơm Múc Nưa phường Nam Viêm, TP Phúc Yên</t>
  </si>
  <si>
    <t>TP. Phúc Yên</t>
  </si>
  <si>
    <t>2022-2024</t>
  </si>
  <si>
    <t>3261/QĐ-UBND ngày 30/11/2021</t>
  </si>
  <si>
    <t>3262/QĐ-UBND ngày 30/11/2021</t>
  </si>
  <si>
    <t>Công ty TNHH MTV TL Phúc Yên</t>
  </si>
  <si>
    <t>Đường trục Bắc - Nam đô thị Vĩnh Phúc, đoạn từ đường Vành đai 4 đi đê Tả sông Hồng</t>
  </si>
  <si>
    <t>3375/QĐ-UBND ngày 09/12/2021</t>
  </si>
  <si>
    <t>Đường đô thị Tam Hồng, đoạn từ ĐT.305 (thôn Lâm Xuyên) đi đường Vành đai 4 tỉnh Vĩnh Phúc</t>
  </si>
  <si>
    <t>6112/QĐ-UBND ngày 09/12/2021</t>
  </si>
  <si>
    <t>Bổ sung có mục tiêu, NS tỉnh hỗ trợ phần xây lắp</t>
  </si>
  <si>
    <t>Kế hoạch đầu tư công trung hạn giai đoạn 2021 - 2025</t>
  </si>
  <si>
    <t>Kế hoạch đầu tư công trung hạn 2021-2025</t>
  </si>
  <si>
    <t>Kế hoạch trung hạn 5 năm giai đoạn 2021-2025</t>
  </si>
  <si>
    <t>Quyết định phê duyệt Dự án đầu tư</t>
  </si>
  <si>
    <t xml:space="preserve">Quyết định phê duyệt dự án đầu tư </t>
  </si>
  <si>
    <t>Thời gian KC</t>
  </si>
  <si>
    <t>Quyết định phê duyệt chủ trương đầu tư</t>
  </si>
  <si>
    <t>Phân bổ chi tiết</t>
  </si>
  <si>
    <t>Dự án kết cấu hạ tầng kinh tế, giao thông</t>
  </si>
  <si>
    <t xml:space="preserve"> Kế hoạch đầu tư công năm 2022 </t>
  </si>
  <si>
    <t>(Kèm theo Quyết định số 3533/QĐ-UBND ngày 24/12/2021 của UBND tỉnh)</t>
  </si>
  <si>
    <t>DANH MỤC DỰ ÁN MỚI ĐẦU TƯ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</si>
</sst>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4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\ _₫_-;\-* #,##0\ _₫_-;_-* &quot;-&quot;\ _₫_-;_-@_-"/>
    <numFmt numFmtId="165" formatCode="_-* #,##0.00\ _₫_-;\-* #,##0.00\ _₫_-;_-* &quot;-&quot;??\ _₫_-;_-@_-"/>
    <numFmt numFmtId="166" formatCode="_(* #,##0.000_);_(* \(#,##0.000\);_(* &quot;-&quot;??_);_(@_)"/>
    <numFmt numFmtId="167" formatCode="#,##0;[Red]#,##0"/>
    <numFmt numFmtId="168" formatCode="_(* #,##0_);_(* \(#,##0\);_(* &quot;-&quot;??_);_(@_)"/>
    <numFmt numFmtId="169" formatCode="#,##0.0"/>
    <numFmt numFmtId="170" formatCode="&quot;?&quot;#,##0;&quot;?&quot;\-#,##0"/>
    <numFmt numFmtId="171" formatCode="_-* ###&quot;,&quot;0&quot;.&quot;00\ _$_-;\-* ###&quot;,&quot;0&quot;.&quot;00\ _$_-;_-* &quot;-&quot;??\ _$_-;_-@_-"/>
    <numFmt numFmtId="172" formatCode="&quot;.&quot;###&quot;,&quot;0&quot;.&quot;00_);\(&quot;.&quot;###&quot;,&quot;0&quot;.&quot;00\)"/>
    <numFmt numFmtId="173" formatCode="_-* #,##0_-;\-* #,##0_-;_-* &quot;-&quot;_-;_-@_-"/>
    <numFmt numFmtId="174" formatCode="_-* #,##0.00_-;\-* #,##0.00_-;_-* &quot;-&quot;??_-;_-@_-"/>
    <numFmt numFmtId="175" formatCode="&quot;\&quot;#,##0.00;[Red]&quot;\&quot;\-#,##0.00"/>
    <numFmt numFmtId="176" formatCode="&quot;\&quot;#,##0;[Red]&quot;\&quot;\-#,##0"/>
    <numFmt numFmtId="177" formatCode="_ &quot;\&quot;* #,##0_ ;_ &quot;\&quot;* \-#,##0_ ;_ &quot;\&quot;* &quot;-&quot;_ ;_ @_ "/>
    <numFmt numFmtId="178" formatCode="_ &quot;\&quot;* #,##0.00_ ;_ &quot;\&quot;* \-#,##0.00_ ;_ &quot;\&quot;* &quot;-&quot;??_ ;_ @_ "/>
    <numFmt numFmtId="179" formatCode="_ * #,##0_ ;_ * \-#,##0_ ;_ * &quot;-&quot;_ ;_ @_ "/>
    <numFmt numFmtId="180" formatCode="0.0%"/>
    <numFmt numFmtId="181" formatCode="_ * #,##0.00_ ;_ * \-#,##0.00_ ;_ * &quot;-&quot;??_ ;_ @_ "/>
    <numFmt numFmtId="182" formatCode="0.00000000"/>
    <numFmt numFmtId="183" formatCode="0.000"/>
    <numFmt numFmtId="184" formatCode="&quot;$&quot;#,##0.00"/>
    <numFmt numFmtId="185" formatCode="_-* #,##0.00\ _V_N_D_-;\-* #,##0.00\ _V_N_D_-;_-* &quot;-&quot;??\ _V_N_D_-;_-@_-"/>
    <numFmt numFmtId="186" formatCode="#,##0\ &quot;þ&quot;;[Red]\-#,##0\ &quot;þ&quot;"/>
    <numFmt numFmtId="187" formatCode="#,##0;\(#,##0\)"/>
    <numFmt numFmtId="188" formatCode="\$#,##0\ ;\(\$#,##0\)"/>
    <numFmt numFmtId="189" formatCode="\t0.00%"/>
    <numFmt numFmtId="190" formatCode="_-* #,##0\ _D_M_-;\-* #,##0\ _D_M_-;_-* &quot;-&quot;\ _D_M_-;_-@_-"/>
    <numFmt numFmtId="191" formatCode="_-* #,##0.00\ _D_M_-;\-* #,##0.00\ _D_M_-;_-* &quot;-&quot;??\ _D_M_-;_-@_-"/>
    <numFmt numFmtId="192" formatCode="\t#\ ??/??"/>
    <numFmt numFmtId="193" formatCode="_-[$€-2]* #,##0.00_-;\-[$€-2]* #,##0.00_-;_-[$€-2]* &quot;-&quot;??_-"/>
    <numFmt numFmtId="194" formatCode="#."/>
    <numFmt numFmtId="195" formatCode="_-&quot;£&quot;* #,##0_-;\-&quot;£&quot;* #,##0_-;_-&quot;£&quot;* &quot;-&quot;_-;_-@_-"/>
    <numFmt numFmtId="196" formatCode="0.0000"/>
    <numFmt numFmtId="197" formatCode="#,##0\ &quot;$&quot;_);[Red]\(#,##0\ &quot;$&quot;\)"/>
    <numFmt numFmtId="198" formatCode="&quot;$&quot;###,0&quot;.&quot;00_);[Red]\(&quot;$&quot;###,0&quot;.&quot;00\)"/>
    <numFmt numFmtId="199" formatCode="&quot;$&quot;#,##0;[Red]\-&quot;$&quot;#,##0"/>
    <numFmt numFmtId="200" formatCode="&quot;$&quot;#,##0.00;[Red]\-&quot;$&quot;#,##0.00"/>
    <numFmt numFmtId="201" formatCode="&quot;VND&quot;#,##0_);[Red]\(&quot;VND&quot;#,##0\)"/>
    <numFmt numFmtId="202" formatCode="_-* #,##0.00\ _ã_ð_í_._-;\-* #,##0.00\ _ã_ð_í_._-;_-* &quot;-&quot;??\ _ã_ð_í_._-;_-@_-"/>
    <numFmt numFmtId="203" formatCode="_-* #,##0\ _F_B_-;\-* #,##0\ _F_B_-;_-* &quot;-&quot;\ _F_B_-;_-@_-"/>
    <numFmt numFmtId="204" formatCode="&quot;\&quot;#,##0;[Red]\-&quot;\&quot;#,##0"/>
    <numFmt numFmtId="205" formatCode="#,##0.00\ &quot;F&quot;;[Red]\-#,##0.00\ &quot;F&quot;"/>
    <numFmt numFmtId="206" formatCode="&quot;\&quot;#,##0.00;\-&quot;\&quot;#,##0.00"/>
    <numFmt numFmtId="207" formatCode="_-* #,##0\ &quot;F&quot;_-;\-* #,##0\ &quot;F&quot;_-;_-* &quot;-&quot;\ &quot;F&quot;_-;_-@_-"/>
    <numFmt numFmtId="208" formatCode="0.000\ "/>
    <numFmt numFmtId="209" formatCode="#,##0\ &quot;Lt&quot;;[Red]\-#,##0\ &quot;Lt&quot;"/>
    <numFmt numFmtId="210" formatCode="_(* #,##0.000_);_(* \(#,##0.000\);_(* &quot;-&quot;???_);_(@_)"/>
    <numFmt numFmtId="211" formatCode="#,##0\ &quot;F&quot;;[Red]\-#,##0\ &quot;F&quot;"/>
    <numFmt numFmtId="212" formatCode="&quot;\&quot;#,##0;\-&quot;\&quot;#,##0"/>
    <numFmt numFmtId="213" formatCode="#,##0.00\ &quot;F&quot;;\-#,##0.00\ &quot;F&quot;"/>
    <numFmt numFmtId="214" formatCode="_-* #,##0\ &quot;DM&quot;_-;\-* #,##0\ &quot;DM&quot;_-;_-* &quot;-&quot;\ &quot;DM&quot;_-;_-@_-"/>
    <numFmt numFmtId="215" formatCode="_-* #,##0.00\ &quot;DM&quot;_-;\-* #,##0.00\ &quot;DM&quot;_-;_-* &quot;-&quot;??\ &quot;DM&quot;_-;_-@_-"/>
    <numFmt numFmtId="216" formatCode="_-&quot;$&quot;* #,##0_-;\-&quot;$&quot;* #,##0_-;_-&quot;$&quot;* &quot;-&quot;_-;_-@_-"/>
    <numFmt numFmtId="217" formatCode="&quot;$&quot;\ #,##0;[Red]&quot;$&quot;\ \-#,##0"/>
    <numFmt numFmtId="218" formatCode="_-&quot;$&quot;* #,##0.00_-;\-&quot;$&quot;* #,##0.00_-;_-&quot;$&quot;* &quot;-&quot;??_-;_-@_-"/>
    <numFmt numFmtId="219" formatCode="#,##0.000"/>
    <numFmt numFmtId="220" formatCode="_(* #,##0.0_);_(* \(#,##0.0\);_(* &quot;-&quot;??_);_(@_)"/>
    <numFmt numFmtId="221" formatCode="_(* #,##0.0_);_(* \(#,##0.0\);_(* &quot;-&quot;?_);_(@_)"/>
    <numFmt numFmtId="222" formatCode="_(* #,##0.0000_);_(* \(#,##0.0000\);_(* &quot;-&quot;??_);_(@_)"/>
  </numFmts>
  <fonts count="170">
    <font>
      <sz val="12"/>
      <color theme="1"/>
      <name val="Times New Roman"/>
      <family val="2"/>
      <charset val="163"/>
    </font>
    <font>
      <sz val="12"/>
      <color indexed="8"/>
      <name val="Times New Roman"/>
      <family val="2"/>
    </font>
    <font>
      <sz val="14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  <font>
      <sz val="10"/>
      <name val="Times New Roman"/>
      <family val="1"/>
    </font>
    <font>
      <sz val="11"/>
      <color indexed="8"/>
      <name val="Calibri"/>
      <family val="2"/>
      <charset val="163"/>
    </font>
    <font>
      <sz val="11"/>
      <color indexed="8"/>
      <name val="Calibri"/>
      <family val="2"/>
    </font>
    <font>
      <b/>
      <i/>
      <sz val="12"/>
      <name val="Times New Roman"/>
      <family val="1"/>
    </font>
    <font>
      <sz val="12"/>
      <name val=".VnTime"/>
      <family val="2"/>
    </font>
    <font>
      <sz val="12"/>
      <color indexed="8"/>
      <name val="Times New Roman"/>
      <family val="2"/>
    </font>
    <font>
      <i/>
      <sz val="12"/>
      <name val="Times New Roman"/>
      <family val="1"/>
    </font>
    <font>
      <sz val="12"/>
      <name val="돋움체"/>
      <family val="3"/>
      <charset val="129"/>
    </font>
    <font>
      <sz val="10"/>
      <name val="?? ??"/>
      <family val="1"/>
      <charset val="136"/>
    </font>
    <font>
      <sz val="11"/>
      <name val="??"/>
      <family val="3"/>
    </font>
    <font>
      <sz val="14"/>
      <name val="??"/>
      <family val="3"/>
      <charset val="129"/>
    </font>
    <font>
      <sz val="12"/>
      <name val="????"/>
      <family val="1"/>
      <charset val="136"/>
    </font>
    <font>
      <sz val="12"/>
      <name val="Courier"/>
      <family val="3"/>
    </font>
    <font>
      <sz val="12"/>
      <name val="???"/>
      <family val="1"/>
      <charset val="129"/>
    </font>
    <font>
      <sz val="12"/>
      <name val="|??¢¥¢¬¨Ï"/>
      <family val="1"/>
      <charset val="129"/>
    </font>
    <font>
      <sz val="10"/>
      <name val="Helv"/>
      <family val="2"/>
    </font>
    <font>
      <sz val="10"/>
      <name val="MS Sans Serif"/>
      <family val="2"/>
    </font>
    <font>
      <sz val="11"/>
      <name val="‚l‚r ‚oƒSƒVƒbƒN"/>
      <family val="3"/>
      <charset val="128"/>
    </font>
    <font>
      <sz val="14"/>
      <name val="Terminal"/>
      <family val="3"/>
      <charset val="128"/>
    </font>
    <font>
      <sz val="11"/>
      <name val="–¾’©"/>
      <family val="1"/>
      <charset val="128"/>
    </font>
    <font>
      <b/>
      <u/>
      <sz val="14"/>
      <color indexed="8"/>
      <name val=".VnBook-AntiquaH"/>
      <family val="2"/>
    </font>
    <font>
      <sz val="11"/>
      <name val=".VnTime"/>
      <family val="2"/>
    </font>
    <font>
      <i/>
      <sz val="12"/>
      <color indexed="8"/>
      <name val=".VnBook-AntiquaH"/>
      <family val="2"/>
    </font>
    <font>
      <sz val="14"/>
      <color indexed="8"/>
      <name val="Times New Roman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4"/>
      <name val=".VnTimeH"/>
      <family val="2"/>
    </font>
    <font>
      <sz val="10"/>
      <name val=".VnTime"/>
      <family val="2"/>
    </font>
    <font>
      <sz val="11"/>
      <color indexed="9"/>
      <name val="Calibri"/>
      <family val="2"/>
    </font>
    <font>
      <sz val="14"/>
      <color indexed="9"/>
      <name val="Times New Roman"/>
      <family val="2"/>
    </font>
    <font>
      <sz val="12"/>
      <name val="±¼¸²Ã¼"/>
      <family val="3"/>
      <charset val="129"/>
    </font>
    <font>
      <sz val="12"/>
      <name val="¹UAAA¼"/>
      <family val="3"/>
      <charset val="129"/>
    </font>
    <font>
      <sz val="12"/>
      <name val="¹ÙÅÁÃ¼"/>
      <family val="1"/>
      <charset val="129"/>
    </font>
    <font>
      <sz val="11"/>
      <color indexed="20"/>
      <name val="Calibri"/>
      <family val="2"/>
    </font>
    <font>
      <sz val="14"/>
      <color indexed="14"/>
      <name val="Times New Roman"/>
      <family val="2"/>
    </font>
    <font>
      <sz val="12"/>
      <name val="µ¸¿òÃ¼"/>
      <family val="3"/>
      <charset val="129"/>
    </font>
    <font>
      <sz val="12"/>
      <name val="VNI-Times"/>
    </font>
    <font>
      <sz val="11"/>
      <name val="µ¸¿ò"/>
      <charset val="129"/>
    </font>
    <font>
      <sz val="10"/>
      <name val="±¼¸²A¼"/>
      <family val="3"/>
      <charset val="129"/>
    </font>
    <font>
      <sz val="11"/>
      <name val="돋움"/>
      <charset val="129"/>
    </font>
    <font>
      <b/>
      <sz val="11"/>
      <color indexed="52"/>
      <name val="Calibri"/>
      <family val="2"/>
    </font>
    <font>
      <b/>
      <sz val="14"/>
      <color indexed="52"/>
      <name val="Times New Roman"/>
      <family val="2"/>
    </font>
    <font>
      <b/>
      <sz val="10"/>
      <name val="Helv"/>
      <family val="2"/>
    </font>
    <font>
      <b/>
      <sz val="11"/>
      <color indexed="9"/>
      <name val="Calibri"/>
      <family val="2"/>
    </font>
    <font>
      <b/>
      <sz val="14"/>
      <color indexed="9"/>
      <name val="Times New Roman"/>
      <family val="2"/>
    </font>
    <font>
      <i/>
      <sz val="11"/>
      <color indexed="23"/>
      <name val="Calibri"/>
      <family val="2"/>
    </font>
    <font>
      <i/>
      <sz val="14"/>
      <color indexed="23"/>
      <name val="Times New Roman"/>
      <family val="2"/>
    </font>
    <font>
      <sz val="11"/>
      <color indexed="17"/>
      <name val="Calibri"/>
      <family val="2"/>
    </font>
    <font>
      <sz val="14"/>
      <color indexed="17"/>
      <name val="Times New Roman"/>
      <family val="2"/>
    </font>
    <font>
      <sz val="8"/>
      <name val="Arial"/>
      <family val="2"/>
    </font>
    <font>
      <b/>
      <sz val="12"/>
      <name val=".VnBook-AntiquaH"/>
      <family val="2"/>
    </font>
    <font>
      <b/>
      <sz val="12"/>
      <name val="Helv"/>
      <family val="2"/>
    </font>
    <font>
      <b/>
      <sz val="12"/>
      <name val="Arial"/>
      <family val="2"/>
    </font>
    <font>
      <b/>
      <sz val="15"/>
      <color indexed="56"/>
      <name val="Calibri"/>
      <family val="2"/>
    </font>
    <font>
      <b/>
      <sz val="15"/>
      <color indexed="62"/>
      <name val="Times New Roman"/>
      <family val="2"/>
    </font>
    <font>
      <b/>
      <sz val="13"/>
      <color indexed="56"/>
      <name val="Calibri"/>
      <family val="2"/>
    </font>
    <font>
      <b/>
      <sz val="13"/>
      <color indexed="62"/>
      <name val="Times New Roman"/>
      <family val="2"/>
    </font>
    <font>
      <b/>
      <sz val="11"/>
      <color indexed="56"/>
      <name val="Calibri"/>
      <family val="2"/>
    </font>
    <font>
      <b/>
      <sz val="11"/>
      <color indexed="62"/>
      <name val="Times New Roman"/>
      <family val="2"/>
    </font>
    <font>
      <b/>
      <sz val="18"/>
      <name val="Arial"/>
      <family val="2"/>
    </font>
    <font>
      <b/>
      <sz val="1"/>
      <color indexed="8"/>
      <name val="Courier"/>
      <family val="3"/>
    </font>
    <font>
      <b/>
      <sz val="14"/>
      <name val=".VnTimeH"/>
      <family val="2"/>
    </font>
    <font>
      <sz val="14"/>
      <color indexed="62"/>
      <name val="Times New Roman"/>
      <family val="2"/>
    </font>
    <font>
      <sz val="11"/>
      <color indexed="62"/>
      <name val="Calibri"/>
      <family val="2"/>
    </font>
    <font>
      <sz val="10"/>
      <name val="VNI-Helve"/>
    </font>
    <font>
      <sz val="12"/>
      <name val="Arial"/>
      <family val="2"/>
    </font>
    <font>
      <sz val="11"/>
      <color indexed="52"/>
      <name val="Calibri"/>
      <family val="2"/>
    </font>
    <font>
      <sz val="14"/>
      <color indexed="52"/>
      <name val="Times New Roman"/>
      <family val="2"/>
    </font>
    <font>
      <i/>
      <sz val="10"/>
      <name val=".VnTime"/>
      <family val="2"/>
    </font>
    <font>
      <b/>
      <sz val="10"/>
      <name val=".VnArial"/>
      <family val="2"/>
    </font>
    <font>
      <b/>
      <sz val="10"/>
      <name val=".VnTime"/>
      <family val="2"/>
    </font>
    <font>
      <sz val="8"/>
      <name val="VNarial"/>
      <family val="2"/>
    </font>
    <font>
      <sz val="10"/>
      <name val="Helv"/>
    </font>
    <font>
      <b/>
      <sz val="11"/>
      <name val="Helv"/>
      <family val="2"/>
    </font>
    <font>
      <sz val="11"/>
      <color indexed="60"/>
      <name val="Calibri"/>
      <family val="2"/>
    </font>
    <font>
      <sz val="14"/>
      <color indexed="60"/>
      <name val="Times New Roman"/>
      <family val="2"/>
    </font>
    <font>
      <sz val="13"/>
      <name val=".VnTime"/>
      <family val="2"/>
    </font>
    <font>
      <sz val="7"/>
      <name val="Small Fonts"/>
      <family val="2"/>
    </font>
    <font>
      <sz val="10"/>
      <name val="VNtimes new roman"/>
      <family val="2"/>
    </font>
    <font>
      <sz val="10"/>
      <name val="VNtimes new roman"/>
      <family val="1"/>
    </font>
    <font>
      <sz val="12"/>
      <name val="바탕체"/>
      <family val="1"/>
      <charset val="129"/>
    </font>
    <font>
      <sz val="9"/>
      <name val="Arial"/>
      <family val="2"/>
    </font>
    <font>
      <sz val="14"/>
      <name val=".VnTime"/>
      <family val="2"/>
    </font>
    <font>
      <sz val="11"/>
      <color indexed="8"/>
      <name val="Helvetica Neue"/>
    </font>
    <font>
      <b/>
      <sz val="11"/>
      <color indexed="63"/>
      <name val="Calibri"/>
      <family val="2"/>
    </font>
    <font>
      <b/>
      <sz val="14"/>
      <color indexed="63"/>
      <name val="Times New Roman"/>
      <family val="2"/>
    </font>
    <font>
      <sz val="10"/>
      <color indexed="8"/>
      <name val="Arial"/>
      <family val="2"/>
    </font>
    <font>
      <b/>
      <sz val="18"/>
      <color indexed="56"/>
      <name val="Cambria"/>
      <family val="2"/>
    </font>
    <font>
      <b/>
      <sz val="18"/>
      <color indexed="62"/>
      <name val="Cambria"/>
      <family val="2"/>
    </font>
    <font>
      <b/>
      <sz val="10"/>
      <name val=".VnTimeH"/>
      <family val="2"/>
    </font>
    <font>
      <b/>
      <sz val="11"/>
      <name val=".VnTimeH"/>
      <family val="2"/>
    </font>
    <font>
      <b/>
      <sz val="11"/>
      <color indexed="8"/>
      <name val="Calibri"/>
      <family val="2"/>
    </font>
    <font>
      <b/>
      <sz val="14"/>
      <color indexed="8"/>
      <name val="Times New Roman"/>
      <family val="2"/>
    </font>
    <font>
      <sz val="10"/>
      <name val=".VnAvant"/>
      <family val="2"/>
    </font>
    <font>
      <sz val="10"/>
      <name val=".VnArial"/>
      <family val="2"/>
    </font>
    <font>
      <sz val="8"/>
      <name val=".VnTime"/>
      <family val="2"/>
    </font>
    <font>
      <sz val="11"/>
      <color indexed="10"/>
      <name val="Calibri"/>
      <family val="2"/>
    </font>
    <font>
      <sz val="14"/>
      <color indexed="10"/>
      <name val="Times New Roman"/>
      <family val="2"/>
    </font>
    <font>
      <b/>
      <i/>
      <sz val="12"/>
      <name val=".VnTime"/>
      <family val="2"/>
    </font>
    <font>
      <sz val="14"/>
      <name val=".VnArial"/>
      <family val="2"/>
    </font>
    <font>
      <sz val="10"/>
      <name val=" "/>
      <family val="1"/>
      <charset val="136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0"/>
      <name val="명조"/>
      <family val="3"/>
      <charset val="129"/>
    </font>
    <font>
      <sz val="10"/>
      <name val="굴림체"/>
      <family val="3"/>
      <charset val="129"/>
    </font>
    <font>
      <sz val="10"/>
      <name val="ＭＳ Ｐ明朝"/>
      <family val="1"/>
      <charset val="128"/>
    </font>
    <font>
      <sz val="14"/>
      <name val="Times New Roman"/>
      <family val="1"/>
      <charset val="163"/>
    </font>
    <font>
      <sz val="10"/>
      <name val="Arial"/>
      <family val="2"/>
    </font>
    <font>
      <b/>
      <sz val="14"/>
      <name val="Times New Roman"/>
      <family val="1"/>
    </font>
    <font>
      <b/>
      <i/>
      <sz val="14"/>
      <name val="Times New Roman"/>
      <family val="1"/>
    </font>
    <font>
      <sz val="10"/>
      <name val="Arial"/>
      <family val="2"/>
      <charset val="163"/>
    </font>
    <font>
      <sz val="18"/>
      <name val="Times New Roman"/>
      <family val="1"/>
    </font>
    <font>
      <sz val="11"/>
      <name val="Times New Roman"/>
      <family val="1"/>
    </font>
    <font>
      <b/>
      <sz val="14"/>
      <name val="Times New Roman"/>
      <family val="1"/>
      <charset val="163"/>
    </font>
    <font>
      <i/>
      <sz val="14"/>
      <name val="Times New Roman"/>
      <family val="1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6"/>
      <name val="Times New Roman"/>
      <family val="1"/>
    </font>
    <font>
      <i/>
      <sz val="16"/>
      <name val="Times New Roman"/>
      <family val="1"/>
    </font>
    <font>
      <sz val="11"/>
      <color indexed="8"/>
      <name val="Arial"/>
      <family val="2"/>
      <charset val="163"/>
    </font>
    <font>
      <i/>
      <sz val="10"/>
      <name val="Times New Roman"/>
      <family val="1"/>
    </font>
    <font>
      <sz val="11"/>
      <name val="Calibri"/>
      <family val="2"/>
    </font>
    <font>
      <b/>
      <sz val="11"/>
      <name val="Calibri"/>
      <family val="2"/>
    </font>
    <font>
      <b/>
      <sz val="20"/>
      <name val="Times New Roman"/>
      <family val="1"/>
    </font>
    <font>
      <sz val="16"/>
      <name val="Times New Roman"/>
      <family val="1"/>
    </font>
    <font>
      <sz val="13"/>
      <name val="Times New Roman"/>
      <family val="1"/>
    </font>
    <font>
      <b/>
      <i/>
      <sz val="13"/>
      <name val="Times New Roman"/>
      <family val="1"/>
    </font>
    <font>
      <b/>
      <sz val="10"/>
      <name val="Times New Roman"/>
      <family val="1"/>
    </font>
    <font>
      <b/>
      <sz val="13"/>
      <name val="Times New Roman"/>
      <family val="1"/>
    </font>
    <font>
      <b/>
      <i/>
      <sz val="16"/>
      <name val="Times New Roman"/>
      <family val="1"/>
    </font>
    <font>
      <b/>
      <i/>
      <sz val="10"/>
      <name val="Times New Roman"/>
      <family val="1"/>
    </font>
    <font>
      <b/>
      <sz val="11"/>
      <name val="Times New Roman"/>
      <family val="1"/>
    </font>
    <font>
      <b/>
      <sz val="15"/>
      <name val="Times New Roman"/>
      <family val="1"/>
    </font>
    <font>
      <b/>
      <i/>
      <sz val="15"/>
      <name val="Times New Roman"/>
      <family val="1"/>
    </font>
    <font>
      <sz val="15"/>
      <name val="Times New Roman"/>
      <family val="1"/>
    </font>
    <font>
      <i/>
      <sz val="15"/>
      <name val="Times New Roman"/>
      <family val="1"/>
    </font>
    <font>
      <b/>
      <i/>
      <sz val="11"/>
      <name val="Times New Roman"/>
      <family val="1"/>
    </font>
    <font>
      <i/>
      <sz val="13"/>
      <name val="Times New Roman"/>
      <family val="1"/>
    </font>
    <font>
      <sz val="12"/>
      <color theme="1"/>
      <name val="Times New Roman"/>
      <family val="2"/>
      <charset val="163"/>
    </font>
    <font>
      <sz val="12"/>
      <color theme="1"/>
      <name val="Times New Roman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3"/>
      <scheme val="minor"/>
    </font>
    <font>
      <b/>
      <sz val="14"/>
      <color theme="1"/>
      <name val="Times New Roman"/>
      <family val="1"/>
    </font>
    <font>
      <b/>
      <i/>
      <sz val="14"/>
      <color theme="1"/>
      <name val="Times New Roman"/>
      <family val="1"/>
    </font>
    <font>
      <sz val="14"/>
      <color theme="1"/>
      <name val="Times New Roman"/>
      <family val="1"/>
    </font>
    <font>
      <b/>
      <sz val="13"/>
      <color theme="1"/>
      <name val="Times New Roman"/>
      <family val="1"/>
    </font>
    <font>
      <sz val="13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i/>
      <sz val="13"/>
      <color rgb="FFFF0000"/>
      <name val="Times New Roman"/>
      <family val="1"/>
    </font>
    <font>
      <sz val="12"/>
      <color rgb="FF00B0F0"/>
      <name val="Times New Roman"/>
      <family val="1"/>
    </font>
    <font>
      <sz val="12"/>
      <color theme="9" tint="-0.249977111117893"/>
      <name val="Times New Roman"/>
      <family val="1"/>
    </font>
    <font>
      <sz val="12"/>
      <color rgb="FFFF0000"/>
      <name val="Times New Roman"/>
      <family val="1"/>
    </font>
    <font>
      <sz val="16"/>
      <color theme="1"/>
      <name val="Calibri"/>
      <family val="2"/>
      <scheme val="minor"/>
    </font>
    <font>
      <i/>
      <sz val="16"/>
      <color theme="1"/>
      <name val="Calibri"/>
      <family val="2"/>
      <scheme val="minor"/>
    </font>
    <font>
      <sz val="16"/>
      <color theme="1"/>
      <name val="Times New Roman"/>
      <family val="1"/>
    </font>
    <font>
      <sz val="12"/>
      <color theme="1"/>
      <name val="Calibri"/>
      <family val="2"/>
      <scheme val="minor"/>
    </font>
    <font>
      <b/>
      <i/>
      <sz val="12"/>
      <name val="Calibri"/>
      <family val="2"/>
      <scheme val="minor"/>
    </font>
    <font>
      <i/>
      <sz val="12"/>
      <name val="Calibri"/>
      <family val="2"/>
      <scheme val="minor"/>
    </font>
    <font>
      <i/>
      <sz val="14"/>
      <color theme="1"/>
      <name val="Times New Roman"/>
      <family val="1"/>
    </font>
    <font>
      <b/>
      <sz val="16"/>
      <color theme="1"/>
      <name val="Times New Roman"/>
      <family val="1"/>
    </font>
    <font>
      <i/>
      <sz val="16"/>
      <color theme="1"/>
      <name val="Times New Roman"/>
      <family val="1"/>
    </font>
    <font>
      <b/>
      <u/>
      <sz val="13"/>
      <name val="Times New Roman"/>
      <family val="1"/>
    </font>
  </fonts>
  <fills count="31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31"/>
      </patternFill>
    </fill>
    <fill>
      <patternFill patternType="solid">
        <fgColor indexed="9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49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19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9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0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13"/>
      </left>
      <right style="hair">
        <color indexed="13"/>
      </right>
      <top style="hair">
        <color indexed="13"/>
      </top>
      <bottom style="hair">
        <color indexed="13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796">
    <xf numFmtId="0" fontId="0" fillId="0" borderId="0"/>
    <xf numFmtId="0" fontId="10" fillId="0" borderId="0" applyNumberFormat="0" applyFill="0" applyBorder="0" applyAlignment="0" applyProtection="0"/>
    <xf numFmtId="3" fontId="13" fillId="0" borderId="1"/>
    <xf numFmtId="0" fontId="3" fillId="0" borderId="0"/>
    <xf numFmtId="0" fontId="14" fillId="0" borderId="0" applyFont="0" applyFill="0" applyBorder="0" applyAlignment="0" applyProtection="0"/>
    <xf numFmtId="170" fontId="15" fillId="0" borderId="0" applyFont="0" applyFill="0" applyBorder="0" applyAlignment="0" applyProtection="0"/>
    <xf numFmtId="171" fontId="10" fillId="0" borderId="0" applyFont="0" applyFill="0" applyBorder="0" applyAlignment="0" applyProtection="0"/>
    <xf numFmtId="172" fontId="10" fillId="0" borderId="0" applyFont="0" applyFill="0" applyBorder="0" applyAlignment="0" applyProtection="0"/>
    <xf numFmtId="0" fontId="3" fillId="0" borderId="0" applyNumberFormat="0" applyFill="0" applyBorder="0" applyAlignment="0" applyProtection="0"/>
    <xf numFmtId="40" fontId="16" fillId="0" borderId="0" applyFont="0" applyFill="0" applyBorder="0" applyAlignment="0" applyProtection="0"/>
    <xf numFmtId="38" fontId="16" fillId="0" borderId="0" applyFont="0" applyFill="0" applyBorder="0" applyAlignment="0" applyProtection="0"/>
    <xf numFmtId="173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6" fontId="18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0" fillId="0" borderId="0"/>
    <xf numFmtId="0" fontId="3" fillId="0" borderId="0" applyNumberFormat="0" applyFill="0" applyBorder="0" applyAlignment="0" applyProtection="0"/>
    <xf numFmtId="0" fontId="21" fillId="0" borderId="0"/>
    <xf numFmtId="0" fontId="22" fillId="0" borderId="0"/>
    <xf numFmtId="175" fontId="23" fillId="0" borderId="0" applyFont="0" applyFill="0" applyBorder="0" applyAlignment="0" applyProtection="0"/>
    <xf numFmtId="176" fontId="23" fillId="0" borderId="0" applyFont="0" applyFill="0" applyBorder="0" applyAlignment="0" applyProtection="0"/>
    <xf numFmtId="0" fontId="24" fillId="0" borderId="0"/>
    <xf numFmtId="0" fontId="25" fillId="0" borderId="0"/>
    <xf numFmtId="0" fontId="3" fillId="0" borderId="0"/>
    <xf numFmtId="3" fontId="13" fillId="0" borderId="1"/>
    <xf numFmtId="3" fontId="13" fillId="0" borderId="1"/>
    <xf numFmtId="0" fontId="26" fillId="2" borderId="0"/>
    <xf numFmtId="0" fontId="26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6" fillId="2" borderId="0"/>
    <xf numFmtId="0" fontId="28" fillId="2" borderId="0"/>
    <xf numFmtId="0" fontId="28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8" fillId="2" borderId="0"/>
    <xf numFmtId="0" fontId="10" fillId="0" borderId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29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29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29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29" fillId="4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29" fillId="10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29" fillId="6" borderId="0" applyNumberFormat="0" applyBorder="0" applyAlignment="0" applyProtection="0"/>
    <xf numFmtId="0" fontId="30" fillId="2" borderId="0"/>
    <xf numFmtId="0" fontId="30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27" fillId="2" borderId="0"/>
    <xf numFmtId="0" fontId="30" fillId="2" borderId="0"/>
    <xf numFmtId="0" fontId="31" fillId="0" borderId="0">
      <alignment wrapText="1"/>
    </xf>
    <xf numFmtId="0" fontId="31" fillId="0" borderId="0">
      <alignment wrapText="1"/>
    </xf>
    <xf numFmtId="0" fontId="27" fillId="0" borderId="0">
      <alignment wrapText="1"/>
    </xf>
    <xf numFmtId="0" fontId="27" fillId="0" borderId="0">
      <alignment wrapText="1"/>
    </xf>
    <xf numFmtId="0" fontId="27" fillId="0" borderId="0">
      <alignment wrapText="1"/>
    </xf>
    <xf numFmtId="0" fontId="27" fillId="0" borderId="0">
      <alignment wrapText="1"/>
    </xf>
    <xf numFmtId="0" fontId="27" fillId="0" borderId="0">
      <alignment wrapText="1"/>
    </xf>
    <xf numFmtId="0" fontId="27" fillId="0" borderId="0">
      <alignment wrapText="1"/>
    </xf>
    <xf numFmtId="0" fontId="27" fillId="0" borderId="0">
      <alignment wrapText="1"/>
    </xf>
    <xf numFmtId="0" fontId="27" fillId="0" borderId="0">
      <alignment wrapText="1"/>
    </xf>
    <xf numFmtId="0" fontId="27" fillId="0" borderId="0">
      <alignment wrapText="1"/>
    </xf>
    <xf numFmtId="0" fontId="27" fillId="0" borderId="0">
      <alignment wrapText="1"/>
    </xf>
    <xf numFmtId="0" fontId="27" fillId="0" borderId="0">
      <alignment wrapText="1"/>
    </xf>
    <xf numFmtId="0" fontId="27" fillId="0" borderId="0">
      <alignment wrapText="1"/>
    </xf>
    <xf numFmtId="0" fontId="27" fillId="0" borderId="0">
      <alignment wrapText="1"/>
    </xf>
    <xf numFmtId="0" fontId="27" fillId="0" borderId="0">
      <alignment wrapText="1"/>
    </xf>
    <xf numFmtId="0" fontId="27" fillId="0" borderId="0">
      <alignment wrapText="1"/>
    </xf>
    <xf numFmtId="0" fontId="27" fillId="0" borderId="0">
      <alignment wrapText="1"/>
    </xf>
    <xf numFmtId="0" fontId="27" fillId="0" borderId="0">
      <alignment wrapText="1"/>
    </xf>
    <xf numFmtId="0" fontId="27" fillId="0" borderId="0">
      <alignment wrapText="1"/>
    </xf>
    <xf numFmtId="0" fontId="27" fillId="0" borderId="0">
      <alignment wrapText="1"/>
    </xf>
    <xf numFmtId="0" fontId="27" fillId="0" borderId="0">
      <alignment wrapText="1"/>
    </xf>
    <xf numFmtId="0" fontId="27" fillId="0" borderId="0">
      <alignment wrapText="1"/>
    </xf>
    <xf numFmtId="0" fontId="31" fillId="0" borderId="0">
      <alignment wrapText="1"/>
    </xf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29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29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29" fillId="15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29" fillId="12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29" fillId="11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29" fillId="6" borderId="0" applyNumberFormat="0" applyBorder="0" applyAlignment="0" applyProtection="0"/>
    <xf numFmtId="168" fontId="32" fillId="0" borderId="2" applyNumberFormat="0" applyFont="0" applyBorder="0" applyAlignment="0">
      <alignment horizontal="center" vertical="center"/>
    </xf>
    <xf numFmtId="0" fontId="33" fillId="0" borderId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5" fillId="18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5" fillId="13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5" fillId="15" borderId="0" applyNumberFormat="0" applyBorder="0" applyAlignment="0" applyProtection="0"/>
    <xf numFmtId="0" fontId="34" fillId="19" borderId="0" applyNumberFormat="0" applyBorder="0" applyAlignment="0" applyProtection="0"/>
    <xf numFmtId="0" fontId="34" fillId="19" borderId="0" applyNumberFormat="0" applyBorder="0" applyAlignment="0" applyProtection="0"/>
    <xf numFmtId="0" fontId="35" fillId="12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5" fillId="18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5" fillId="6" borderId="0" applyNumberFormat="0" applyBorder="0" applyAlignment="0" applyProtection="0"/>
    <xf numFmtId="0" fontId="34" fillId="21" borderId="0" applyNumberFormat="0" applyBorder="0" applyAlignment="0" applyProtection="0"/>
    <xf numFmtId="0" fontId="34" fillId="21" borderId="0" applyNumberFormat="0" applyBorder="0" applyAlignment="0" applyProtection="0"/>
    <xf numFmtId="0" fontId="35" fillId="18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5" fillId="23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5" fillId="23" borderId="0" applyNumberFormat="0" applyBorder="0" applyAlignment="0" applyProtection="0"/>
    <xf numFmtId="0" fontId="34" fillId="19" borderId="0" applyNumberFormat="0" applyBorder="0" applyAlignment="0" applyProtection="0"/>
    <xf numFmtId="0" fontId="34" fillId="19" borderId="0" applyNumberFormat="0" applyBorder="0" applyAlignment="0" applyProtection="0"/>
    <xf numFmtId="0" fontId="35" fillId="25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5" fillId="18" borderId="0" applyNumberFormat="0" applyBorder="0" applyAlignment="0" applyProtection="0"/>
    <xf numFmtId="0" fontId="34" fillId="26" borderId="0" applyNumberFormat="0" applyBorder="0" applyAlignment="0" applyProtection="0"/>
    <xf numFmtId="0" fontId="34" fillId="26" borderId="0" applyNumberFormat="0" applyBorder="0" applyAlignment="0" applyProtection="0"/>
    <xf numFmtId="0" fontId="35" fillId="26" borderId="0" applyNumberFormat="0" applyBorder="0" applyAlignment="0" applyProtection="0"/>
    <xf numFmtId="177" fontId="36" fillId="0" borderId="0" applyFont="0" applyFill="0" applyBorder="0" applyAlignment="0" applyProtection="0"/>
    <xf numFmtId="0" fontId="37" fillId="0" borderId="0" applyFont="0" applyFill="0" applyBorder="0" applyAlignment="0" applyProtection="0"/>
    <xf numFmtId="175" fontId="38" fillId="0" borderId="0" applyFont="0" applyFill="0" applyBorder="0" applyAlignment="0" applyProtection="0"/>
    <xf numFmtId="178" fontId="36" fillId="0" borderId="0" applyFont="0" applyFill="0" applyBorder="0" applyAlignment="0" applyProtection="0"/>
    <xf numFmtId="0" fontId="37" fillId="0" borderId="0" applyFont="0" applyFill="0" applyBorder="0" applyAlignment="0" applyProtection="0"/>
    <xf numFmtId="176" fontId="38" fillId="0" borderId="0" applyFont="0" applyFill="0" applyBorder="0" applyAlignment="0" applyProtection="0"/>
    <xf numFmtId="179" fontId="36" fillId="0" borderId="0" applyFont="0" applyFill="0" applyBorder="0" applyAlignment="0" applyProtection="0"/>
    <xf numFmtId="0" fontId="37" fillId="0" borderId="0" applyFont="0" applyFill="0" applyBorder="0" applyAlignment="0" applyProtection="0"/>
    <xf numFmtId="180" fontId="3" fillId="0" borderId="0" applyFont="0" applyFill="0" applyBorder="0" applyAlignment="0" applyProtection="0"/>
    <xf numFmtId="181" fontId="36" fillId="0" borderId="0" applyFont="0" applyFill="0" applyBorder="0" applyAlignment="0" applyProtection="0"/>
    <xf numFmtId="0" fontId="37" fillId="0" borderId="0" applyFont="0" applyFill="0" applyBorder="0" applyAlignment="0" applyProtection="0"/>
    <xf numFmtId="182" fontId="3" fillId="0" borderId="0" applyFont="0" applyFill="0" applyBorder="0" applyAlignment="0" applyProtection="0"/>
    <xf numFmtId="0" fontId="39" fillId="5" borderId="0" applyNumberFormat="0" applyBorder="0" applyAlignment="0" applyProtection="0"/>
    <xf numFmtId="0" fontId="39" fillId="5" borderId="0" applyNumberFormat="0" applyBorder="0" applyAlignment="0" applyProtection="0"/>
    <xf numFmtId="0" fontId="40" fillId="5" borderId="0" applyNumberFormat="0" applyBorder="0" applyAlignment="0" applyProtection="0"/>
    <xf numFmtId="0" fontId="37" fillId="0" borderId="0"/>
    <xf numFmtId="0" fontId="41" fillId="0" borderId="0"/>
    <xf numFmtId="0" fontId="42" fillId="0" borderId="0"/>
    <xf numFmtId="0" fontId="43" fillId="0" borderId="0"/>
    <xf numFmtId="0" fontId="44" fillId="0" borderId="0"/>
    <xf numFmtId="183" fontId="3" fillId="0" borderId="0" applyFill="0" applyBorder="0" applyAlignment="0"/>
    <xf numFmtId="183" fontId="3" fillId="0" borderId="0" applyFill="0" applyBorder="0" applyAlignment="0"/>
    <xf numFmtId="183" fontId="3" fillId="0" borderId="0" applyFill="0" applyBorder="0" applyAlignment="0"/>
    <xf numFmtId="183" fontId="3" fillId="0" borderId="0" applyFill="0" applyBorder="0" applyAlignment="0"/>
    <xf numFmtId="0" fontId="45" fillId="0" borderId="0" applyFill="0" applyBorder="0" applyAlignment="0"/>
    <xf numFmtId="183" fontId="3" fillId="0" borderId="0" applyFill="0" applyBorder="0" applyAlignment="0"/>
    <xf numFmtId="180" fontId="3" fillId="0" borderId="0" applyFill="0" applyBorder="0" applyAlignment="0"/>
    <xf numFmtId="184" fontId="3" fillId="0" borderId="0" applyFill="0" applyBorder="0" applyAlignment="0"/>
    <xf numFmtId="0" fontId="46" fillId="12" borderId="3" applyNumberFormat="0" applyAlignment="0" applyProtection="0"/>
    <xf numFmtId="0" fontId="46" fillId="12" borderId="3" applyNumberFormat="0" applyAlignment="0" applyProtection="0"/>
    <xf numFmtId="0" fontId="47" fillId="4" borderId="3" applyNumberFormat="0" applyAlignment="0" applyProtection="0"/>
    <xf numFmtId="0" fontId="48" fillId="0" borderId="0"/>
    <xf numFmtId="0" fontId="49" fillId="27" borderId="4" applyNumberFormat="0" applyAlignment="0" applyProtection="0"/>
    <xf numFmtId="0" fontId="49" fillId="27" borderId="4" applyNumberFormat="0" applyAlignment="0" applyProtection="0"/>
    <xf numFmtId="0" fontId="50" fillId="27" borderId="4" applyNumberFormat="0" applyAlignment="0" applyProtection="0"/>
    <xf numFmtId="43" fontId="145" fillId="0" borderId="0" applyFont="0" applyFill="0" applyBorder="0" applyAlignment="0" applyProtection="0"/>
    <xf numFmtId="41" fontId="11" fillId="0" borderId="0" applyFont="0" applyFill="0" applyBorder="0" applyAlignment="0" applyProtection="0"/>
    <xf numFmtId="41" fontId="3" fillId="0" borderId="0" applyFont="0" applyFill="0" applyBorder="0" applyAlignment="0" applyProtection="0"/>
    <xf numFmtId="41" fontId="11" fillId="0" borderId="0" applyFont="0" applyFill="0" applyBorder="0" applyAlignment="0" applyProtection="0"/>
    <xf numFmtId="41" fontId="11" fillId="0" borderId="0" applyFont="0" applyFill="0" applyBorder="0" applyAlignment="0" applyProtection="0"/>
    <xf numFmtId="41" fontId="3" fillId="0" borderId="0" applyFont="0" applyFill="0" applyBorder="0" applyAlignment="0" applyProtection="0"/>
    <xf numFmtId="173" fontId="87" fillId="0" borderId="0" applyFont="0" applyFill="0" applyBorder="0" applyAlignment="0" applyProtection="0"/>
    <xf numFmtId="43" fontId="11" fillId="0" borderId="0" applyFont="0" applyFill="0" applyBorder="0" applyAlignment="0" applyProtection="0"/>
    <xf numFmtId="6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43" fontId="11" fillId="0" borderId="0" applyFont="0" applyFill="0" applyBorder="0" applyAlignment="0" applyProtection="0"/>
    <xf numFmtId="176" fontId="3" fillId="0" borderId="0" applyFont="0" applyFill="0" applyBorder="0" applyAlignment="0" applyProtection="0"/>
    <xf numFmtId="6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6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76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7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14" fillId="0" borderId="0" applyFont="0" applyFill="0" applyBorder="0" applyAlignment="0" applyProtection="0"/>
    <xf numFmtId="43" fontId="147" fillId="0" borderId="0" applyFont="0" applyFill="0" applyBorder="0" applyAlignment="0" applyProtection="0"/>
    <xf numFmtId="185" fontId="3" fillId="0" borderId="0" applyFont="0" applyFill="0" applyBorder="0" applyAlignment="0" applyProtection="0"/>
    <xf numFmtId="43" fontId="8" fillId="0" borderId="0" applyFont="0" applyFill="0" applyBorder="0" applyAlignment="0" applyProtection="0"/>
    <xf numFmtId="183" fontId="3" fillId="0" borderId="0" applyFont="0" applyFill="0" applyBorder="0" applyAlignment="0" applyProtection="0"/>
    <xf numFmtId="43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6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73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65" fontId="5" fillId="0" borderId="0" applyFont="0" applyFill="0" applyBorder="0" applyAlignment="0" applyProtection="0"/>
    <xf numFmtId="185" fontId="3" fillId="0" borderId="0" applyFont="0" applyFill="0" applyBorder="0" applyAlignment="0" applyProtection="0"/>
    <xf numFmtId="185" fontId="3" fillId="0" borderId="0" applyFont="0" applyFill="0" applyBorder="0" applyAlignment="0" applyProtection="0"/>
    <xf numFmtId="185" fontId="3" fillId="0" borderId="0" applyFont="0" applyFill="0" applyBorder="0" applyAlignment="0" applyProtection="0"/>
    <xf numFmtId="185" fontId="3" fillId="0" borderId="0" applyFont="0" applyFill="0" applyBorder="0" applyAlignment="0" applyProtection="0"/>
    <xf numFmtId="185" fontId="3" fillId="0" borderId="0" applyFont="0" applyFill="0" applyBorder="0" applyAlignment="0" applyProtection="0"/>
    <xf numFmtId="43" fontId="147" fillId="0" borderId="0" applyFont="0" applyFill="0" applyBorder="0" applyAlignment="0" applyProtection="0"/>
    <xf numFmtId="165" fontId="147" fillId="0" borderId="0" applyFont="0" applyFill="0" applyBorder="0" applyAlignment="0" applyProtection="0"/>
    <xf numFmtId="165" fontId="145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86" fontId="10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8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86" fontId="10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186" fontId="1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7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87" fontId="6" fillId="0" borderId="0"/>
    <xf numFmtId="3" fontId="3" fillId="0" borderId="0" applyFont="0" applyFill="0" applyBorder="0" applyAlignment="0" applyProtection="0"/>
    <xf numFmtId="44" fontId="8" fillId="0" borderId="0" applyFont="0" applyFill="0" applyBorder="0" applyAlignment="0" applyProtection="0"/>
    <xf numFmtId="188" fontId="3" fillId="0" borderId="0" applyFont="0" applyFill="0" applyBorder="0" applyAlignment="0" applyProtection="0"/>
    <xf numFmtId="189" fontId="3" fillId="0" borderId="0"/>
    <xf numFmtId="189" fontId="3" fillId="0" borderId="0"/>
    <xf numFmtId="189" fontId="3" fillId="0" borderId="0"/>
    <xf numFmtId="189" fontId="3" fillId="0" borderId="0"/>
    <xf numFmtId="189" fontId="3" fillId="0" borderId="0"/>
    <xf numFmtId="0" fontId="3" fillId="0" borderId="0" applyFont="0" applyFill="0" applyBorder="0" applyAlignment="0" applyProtection="0"/>
    <xf numFmtId="190" fontId="3" fillId="0" borderId="0" applyFont="0" applyFill="0" applyBorder="0" applyAlignment="0" applyProtection="0"/>
    <xf numFmtId="191" fontId="3" fillId="0" borderId="0" applyFont="0" applyFill="0" applyBorder="0" applyAlignment="0" applyProtection="0"/>
    <xf numFmtId="192" fontId="3" fillId="0" borderId="0"/>
    <xf numFmtId="192" fontId="3" fillId="0" borderId="0"/>
    <xf numFmtId="192" fontId="3" fillId="0" borderId="0"/>
    <xf numFmtId="192" fontId="3" fillId="0" borderId="0"/>
    <xf numFmtId="192" fontId="3" fillId="0" borderId="0"/>
    <xf numFmtId="0" fontId="3" fillId="0" borderId="0" applyFill="0" applyBorder="0" applyAlignment="0"/>
    <xf numFmtId="0" fontId="3" fillId="0" borderId="0" applyFill="0" applyBorder="0" applyAlignment="0"/>
    <xf numFmtId="0" fontId="3" fillId="0" borderId="0" applyFill="0" applyBorder="0" applyAlignment="0"/>
    <xf numFmtId="0" fontId="3" fillId="0" borderId="0" applyFill="0" applyBorder="0" applyAlignment="0"/>
    <xf numFmtId="0" fontId="3" fillId="0" borderId="0" applyFill="0" applyBorder="0" applyAlignment="0"/>
    <xf numFmtId="193" fontId="10" fillId="0" borderId="0" applyFon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2" fontId="3" fillId="0" borderId="0" applyFont="0" applyFill="0" applyBorder="0" applyAlignment="0" applyProtection="0"/>
    <xf numFmtId="0" fontId="53" fillId="7" borderId="0" applyNumberFormat="0" applyBorder="0" applyAlignment="0" applyProtection="0"/>
    <xf numFmtId="0" fontId="53" fillId="7" borderId="0" applyNumberFormat="0" applyBorder="0" applyAlignment="0" applyProtection="0"/>
    <xf numFmtId="0" fontId="54" fillId="7" borderId="0" applyNumberFormat="0" applyBorder="0" applyAlignment="0" applyProtection="0"/>
    <xf numFmtId="38" fontId="55" fillId="2" borderId="0" applyNumberFormat="0" applyBorder="0" applyAlignment="0" applyProtection="0"/>
    <xf numFmtId="38" fontId="55" fillId="28" borderId="0" applyNumberFormat="0" applyBorder="0" applyAlignment="0" applyProtection="0"/>
    <xf numFmtId="0" fontId="56" fillId="0" borderId="0" applyNumberFormat="0" applyFont="0" applyBorder="0" applyAlignment="0">
      <alignment horizontal="left" vertical="center"/>
    </xf>
    <xf numFmtId="0" fontId="57" fillId="0" borderId="0">
      <alignment horizontal="left"/>
    </xf>
    <xf numFmtId="0" fontId="58" fillId="0" borderId="5" applyNumberFormat="0" applyAlignment="0" applyProtection="0">
      <alignment horizontal="left" vertical="center"/>
    </xf>
    <xf numFmtId="0" fontId="58" fillId="0" borderId="6">
      <alignment horizontal="left" vertical="center"/>
    </xf>
    <xf numFmtId="0" fontId="59" fillId="0" borderId="7" applyNumberFormat="0" applyFill="0" applyAlignment="0" applyProtection="0"/>
    <xf numFmtId="0" fontId="59" fillId="0" borderId="7" applyNumberFormat="0" applyFill="0" applyAlignment="0" applyProtection="0"/>
    <xf numFmtId="0" fontId="60" fillId="0" borderId="8" applyNumberFormat="0" applyFill="0" applyAlignment="0" applyProtection="0"/>
    <xf numFmtId="0" fontId="61" fillId="0" borderId="9" applyNumberFormat="0" applyFill="0" applyAlignment="0" applyProtection="0"/>
    <xf numFmtId="0" fontId="61" fillId="0" borderId="9" applyNumberFormat="0" applyFill="0" applyAlignment="0" applyProtection="0"/>
    <xf numFmtId="0" fontId="62" fillId="0" borderId="9" applyNumberFormat="0" applyFill="0" applyAlignment="0" applyProtection="0"/>
    <xf numFmtId="0" fontId="63" fillId="0" borderId="10" applyNumberFormat="0" applyFill="0" applyAlignment="0" applyProtection="0"/>
    <xf numFmtId="0" fontId="63" fillId="0" borderId="10" applyNumberFormat="0" applyFill="0" applyAlignment="0" applyProtection="0"/>
    <xf numFmtId="0" fontId="64" fillId="0" borderId="11" applyNumberFormat="0" applyFill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5" fillId="0" borderId="0" applyProtection="0"/>
    <xf numFmtId="194" fontId="66" fillId="0" borderId="0">
      <protection locked="0"/>
    </xf>
    <xf numFmtId="0" fontId="58" fillId="0" borderId="0" applyProtection="0"/>
    <xf numFmtId="194" fontId="66" fillId="0" borderId="0">
      <protection locked="0"/>
    </xf>
    <xf numFmtId="49" fontId="67" fillId="0" borderId="1">
      <alignment vertical="center"/>
    </xf>
    <xf numFmtId="10" fontId="55" fillId="29" borderId="1" applyNumberFormat="0" applyBorder="0" applyAlignment="0" applyProtection="0"/>
    <xf numFmtId="10" fontId="55" fillId="28" borderId="1" applyNumberFormat="0" applyBorder="0" applyAlignment="0" applyProtection="0"/>
    <xf numFmtId="0" fontId="68" fillId="6" borderId="3" applyNumberFormat="0" applyAlignment="0" applyProtection="0"/>
    <xf numFmtId="0" fontId="68" fillId="6" borderId="3" applyNumberFormat="0" applyAlignment="0" applyProtection="0"/>
    <xf numFmtId="0" fontId="68" fillId="6" borderId="3" applyNumberFormat="0" applyAlignment="0" applyProtection="0"/>
    <xf numFmtId="0" fontId="68" fillId="6" borderId="3" applyNumberFormat="0" applyAlignment="0" applyProtection="0"/>
    <xf numFmtId="0" fontId="69" fillId="6" borderId="3" applyNumberFormat="0" applyAlignment="0" applyProtection="0"/>
    <xf numFmtId="0" fontId="69" fillId="6" borderId="3" applyNumberFormat="0" applyAlignment="0" applyProtection="0"/>
    <xf numFmtId="0" fontId="69" fillId="6" borderId="3" applyNumberFormat="0" applyAlignment="0" applyProtection="0"/>
    <xf numFmtId="0" fontId="69" fillId="6" borderId="3" applyNumberFormat="0" applyAlignment="0" applyProtection="0"/>
    <xf numFmtId="0" fontId="69" fillId="6" borderId="3" applyNumberFormat="0" applyAlignment="0" applyProtection="0"/>
    <xf numFmtId="0" fontId="69" fillId="6" borderId="3" applyNumberFormat="0" applyAlignment="0" applyProtection="0"/>
    <xf numFmtId="0" fontId="69" fillId="6" borderId="3" applyNumberFormat="0" applyAlignment="0" applyProtection="0"/>
    <xf numFmtId="0" fontId="68" fillId="6" borderId="3" applyNumberFormat="0" applyAlignment="0" applyProtection="0"/>
    <xf numFmtId="2" fontId="70" fillId="0" borderId="12" applyBorder="0"/>
    <xf numFmtId="0" fontId="10" fillId="0" borderId="0"/>
    <xf numFmtId="0" fontId="8" fillId="0" borderId="0"/>
    <xf numFmtId="0" fontId="8" fillId="0" borderId="0"/>
    <xf numFmtId="0" fontId="71" fillId="0" borderId="0"/>
    <xf numFmtId="0" fontId="8" fillId="0" borderId="0"/>
    <xf numFmtId="0" fontId="3" fillId="0" borderId="0" applyFill="0" applyBorder="0" applyAlignment="0"/>
    <xf numFmtId="0" fontId="3" fillId="0" borderId="0" applyFill="0" applyBorder="0" applyAlignment="0"/>
    <xf numFmtId="0" fontId="3" fillId="0" borderId="0" applyFill="0" applyBorder="0" applyAlignment="0"/>
    <xf numFmtId="0" fontId="3" fillId="0" borderId="0" applyFill="0" applyBorder="0" applyAlignment="0"/>
    <xf numFmtId="0" fontId="3" fillId="0" borderId="0" applyFill="0" applyBorder="0" applyAlignment="0"/>
    <xf numFmtId="0" fontId="72" fillId="0" borderId="13" applyNumberFormat="0" applyFill="0" applyAlignment="0" applyProtection="0"/>
    <xf numFmtId="0" fontId="72" fillId="0" borderId="13" applyNumberFormat="0" applyFill="0" applyAlignment="0" applyProtection="0"/>
    <xf numFmtId="0" fontId="73" fillId="0" borderId="13" applyNumberFormat="0" applyFill="0" applyAlignment="0" applyProtection="0"/>
    <xf numFmtId="3" fontId="74" fillId="0" borderId="14" applyNumberFormat="0" applyAlignment="0">
      <alignment horizontal="center" vertical="center"/>
    </xf>
    <xf numFmtId="3" fontId="75" fillId="0" borderId="14" applyNumberFormat="0" applyAlignment="0">
      <alignment horizontal="center" vertical="center"/>
    </xf>
    <xf numFmtId="3" fontId="76" fillId="0" borderId="14" applyNumberFormat="0" applyAlignment="0">
      <alignment horizontal="center" vertical="center"/>
    </xf>
    <xf numFmtId="183" fontId="77" fillId="0" borderId="15" applyNumberFormat="0" applyFont="0" applyFill="0" applyBorder="0">
      <alignment horizontal="center"/>
    </xf>
    <xf numFmtId="38" fontId="22" fillId="0" borderId="0" applyFont="0" applyFill="0" applyBorder="0" applyAlignment="0" applyProtection="0"/>
    <xf numFmtId="4" fontId="78" fillId="0" borderId="0" applyFont="0" applyFill="0" applyBorder="0" applyAlignment="0" applyProtection="0"/>
    <xf numFmtId="38" fontId="22" fillId="0" borderId="0" applyFont="0" applyFill="0" applyBorder="0" applyAlignment="0" applyProtection="0"/>
    <xf numFmtId="40" fontId="22" fillId="0" borderId="0" applyFont="0" applyFill="0" applyBorder="0" applyAlignment="0" applyProtection="0"/>
    <xf numFmtId="38" fontId="22" fillId="0" borderId="0" applyFont="0" applyFill="0" applyBorder="0" applyAlignment="0" applyProtection="0"/>
    <xf numFmtId="40" fontId="22" fillId="0" borderId="0" applyFont="0" applyFill="0" applyBorder="0" applyAlignment="0" applyProtection="0"/>
    <xf numFmtId="0" fontId="79" fillId="0" borderId="16"/>
    <xf numFmtId="195" fontId="3" fillId="0" borderId="15"/>
    <xf numFmtId="195" fontId="3" fillId="0" borderId="15"/>
    <xf numFmtId="195" fontId="3" fillId="0" borderId="15"/>
    <xf numFmtId="195" fontId="3" fillId="0" borderId="15"/>
    <xf numFmtId="196" fontId="10" fillId="0" borderId="15"/>
    <xf numFmtId="195" fontId="3" fillId="0" borderId="15"/>
    <xf numFmtId="197" fontId="22" fillId="0" borderId="0" applyFont="0" applyFill="0" applyBorder="0" applyAlignment="0" applyProtection="0"/>
    <xf numFmtId="198" fontId="22" fillId="0" borderId="0" applyFont="0" applyFill="0" applyBorder="0" applyAlignment="0" applyProtection="0"/>
    <xf numFmtId="199" fontId="22" fillId="0" borderId="0" applyFont="0" applyFill="0" applyBorder="0" applyAlignment="0" applyProtection="0"/>
    <xf numFmtId="200" fontId="22" fillId="0" borderId="0" applyFont="0" applyFill="0" applyBorder="0" applyAlignment="0" applyProtection="0"/>
    <xf numFmtId="0" fontId="71" fillId="0" borderId="0" applyNumberFormat="0" applyFont="0" applyFill="0" applyAlignment="0"/>
    <xf numFmtId="0" fontId="80" fillId="15" borderId="0" applyNumberFormat="0" applyBorder="0" applyAlignment="0" applyProtection="0"/>
    <xf numFmtId="0" fontId="80" fillId="15" borderId="0" applyNumberFormat="0" applyBorder="0" applyAlignment="0" applyProtection="0"/>
    <xf numFmtId="0" fontId="81" fillId="15" borderId="0" applyNumberFormat="0" applyBorder="0" applyAlignment="0" applyProtection="0"/>
    <xf numFmtId="0" fontId="82" fillId="0" borderId="1"/>
    <xf numFmtId="0" fontId="6" fillId="0" borderId="0"/>
    <xf numFmtId="37" fontId="83" fillId="0" borderId="0"/>
    <xf numFmtId="201" fontId="84" fillId="0" borderId="0"/>
    <xf numFmtId="201" fontId="84" fillId="0" borderId="0"/>
    <xf numFmtId="201" fontId="84" fillId="0" borderId="0"/>
    <xf numFmtId="201" fontId="84" fillId="0" borderId="0"/>
    <xf numFmtId="201" fontId="84" fillId="0" borderId="0"/>
    <xf numFmtId="201" fontId="84" fillId="0" borderId="0"/>
    <xf numFmtId="201" fontId="85" fillId="0" borderId="0"/>
    <xf numFmtId="202" fontId="10" fillId="0" borderId="0"/>
    <xf numFmtId="201" fontId="84" fillId="0" borderId="0"/>
    <xf numFmtId="0" fontId="86" fillId="0" borderId="0"/>
    <xf numFmtId="0" fontId="11" fillId="0" borderId="0"/>
    <xf numFmtId="0" fontId="11" fillId="0" borderId="0"/>
    <xf numFmtId="0" fontId="11" fillId="0" borderId="0"/>
    <xf numFmtId="0" fontId="8" fillId="0" borderId="0"/>
    <xf numFmtId="0" fontId="8" fillId="0" borderId="0"/>
    <xf numFmtId="0" fontId="11" fillId="0" borderId="0"/>
    <xf numFmtId="0" fontId="148" fillId="0" borderId="0"/>
    <xf numFmtId="0" fontId="11" fillId="0" borderId="0"/>
    <xf numFmtId="0" fontId="2" fillId="0" borderId="0"/>
    <xf numFmtId="0" fontId="11" fillId="0" borderId="0"/>
    <xf numFmtId="0" fontId="11" fillId="0" borderId="0"/>
    <xf numFmtId="0" fontId="147" fillId="0" borderId="0"/>
    <xf numFmtId="0" fontId="8" fillId="0" borderId="0"/>
    <xf numFmtId="0" fontId="2" fillId="0" borderId="0"/>
    <xf numFmtId="0" fontId="11" fillId="0" borderId="0"/>
    <xf numFmtId="0" fontId="11" fillId="0" borderId="0"/>
    <xf numFmtId="0" fontId="1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8" fillId="0" borderId="0"/>
    <xf numFmtId="0" fontId="3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146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1" fillId="0" borderId="0"/>
    <xf numFmtId="0" fontId="11" fillId="0" borderId="0"/>
    <xf numFmtId="0" fontId="14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7" fillId="0" borderId="0"/>
    <xf numFmtId="0" fontId="2" fillId="0" borderId="0"/>
    <xf numFmtId="0" fontId="87" fillId="0" borderId="0" applyProtection="0"/>
    <xf numFmtId="0" fontId="2" fillId="0" borderId="0"/>
    <xf numFmtId="0" fontId="87" fillId="0" borderId="0" applyProtection="0"/>
    <xf numFmtId="0" fontId="2" fillId="0" borderId="0"/>
    <xf numFmtId="0" fontId="87" fillId="0" borderId="0" applyProtection="0"/>
    <xf numFmtId="0" fontId="3" fillId="0" borderId="0"/>
    <xf numFmtId="0" fontId="87" fillId="0" borderId="0" applyProtection="0"/>
    <xf numFmtId="0" fontId="2" fillId="0" borderId="0"/>
    <xf numFmtId="0" fontId="87" fillId="0" borderId="0" applyProtection="0"/>
    <xf numFmtId="0" fontId="2" fillId="0" borderId="0"/>
    <xf numFmtId="0" fontId="145" fillId="0" borderId="0"/>
    <xf numFmtId="0" fontId="3" fillId="0" borderId="0"/>
    <xf numFmtId="0" fontId="88" fillId="0" borderId="0"/>
    <xf numFmtId="0" fontId="6" fillId="0" borderId="0"/>
    <xf numFmtId="0" fontId="88" fillId="0" borderId="0" applyProtection="0"/>
    <xf numFmtId="0" fontId="11" fillId="0" borderId="0"/>
    <xf numFmtId="0" fontId="146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88" fillId="0" borderId="0"/>
    <xf numFmtId="0" fontId="2" fillId="0" borderId="0"/>
    <xf numFmtId="0" fontId="147" fillId="0" borderId="0"/>
    <xf numFmtId="0" fontId="147" fillId="0" borderId="0"/>
    <xf numFmtId="0" fontId="11" fillId="0" borderId="0"/>
    <xf numFmtId="0" fontId="147" fillId="0" borderId="0"/>
    <xf numFmtId="0" fontId="147" fillId="0" borderId="0"/>
    <xf numFmtId="0" fontId="11" fillId="0" borderId="0"/>
    <xf numFmtId="0" fontId="11" fillId="0" borderId="0"/>
    <xf numFmtId="0" fontId="11" fillId="0" borderId="0"/>
    <xf numFmtId="0" fontId="87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8" fillId="0" borderId="0"/>
    <xf numFmtId="0" fontId="3" fillId="0" borderId="0"/>
    <xf numFmtId="0" fontId="3" fillId="0" borderId="0"/>
    <xf numFmtId="0" fontId="11" fillId="0" borderId="0"/>
    <xf numFmtId="0" fontId="5" fillId="0" borderId="0"/>
    <xf numFmtId="0" fontId="11" fillId="0" borderId="0"/>
    <xf numFmtId="0" fontId="11" fillId="0" borderId="0"/>
    <xf numFmtId="0" fontId="3" fillId="0" borderId="0"/>
    <xf numFmtId="0" fontId="7" fillId="0" borderId="0"/>
    <xf numFmtId="0" fontId="114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8" fillId="0" borderId="0"/>
    <xf numFmtId="0" fontId="147" fillId="0" borderId="0"/>
    <xf numFmtId="0" fontId="147" fillId="0" borderId="0"/>
    <xf numFmtId="0" fontId="8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3" fillId="0" borderId="0"/>
    <xf numFmtId="0" fontId="11" fillId="0" borderId="0"/>
    <xf numFmtId="0" fontId="8" fillId="0" borderId="0"/>
    <xf numFmtId="0" fontId="2" fillId="0" borderId="0"/>
    <xf numFmtId="0" fontId="8" fillId="0" borderId="0"/>
    <xf numFmtId="0" fontId="11" fillId="0" borderId="0"/>
    <xf numFmtId="0" fontId="11" fillId="0" borderId="0"/>
    <xf numFmtId="0" fontId="8" fillId="0" borderId="0"/>
    <xf numFmtId="0" fontId="89" fillId="0" borderId="0" applyNumberFormat="0" applyFill="0" applyBorder="0" applyProtection="0">
      <alignment vertical="top"/>
    </xf>
    <xf numFmtId="0" fontId="3" fillId="0" borderId="0"/>
    <xf numFmtId="0" fontId="6" fillId="0" borderId="0"/>
    <xf numFmtId="0" fontId="10" fillId="0" borderId="0"/>
    <xf numFmtId="0" fontId="88" fillId="0" borderId="0"/>
    <xf numFmtId="0" fontId="117" fillId="0" borderId="0"/>
    <xf numFmtId="0" fontId="8" fillId="0" borderId="0"/>
    <xf numFmtId="0" fontId="2" fillId="0" borderId="0"/>
    <xf numFmtId="0" fontId="8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1" fillId="0" borderId="0"/>
    <xf numFmtId="0" fontId="11" fillId="0" borderId="0"/>
    <xf numFmtId="0" fontId="113" fillId="0" borderId="0"/>
    <xf numFmtId="0" fontId="10" fillId="0" borderId="0"/>
    <xf numFmtId="0" fontId="78" fillId="28" borderId="0"/>
    <xf numFmtId="0" fontId="11" fillId="8" borderId="17" applyNumberFormat="0" applyFont="0" applyAlignment="0" applyProtection="0"/>
    <xf numFmtId="0" fontId="11" fillId="8" borderId="17" applyNumberFormat="0" applyFont="0" applyAlignment="0" applyProtection="0"/>
    <xf numFmtId="0" fontId="11" fillId="8" borderId="17" applyNumberFormat="0" applyFont="0" applyAlignment="0" applyProtection="0"/>
    <xf numFmtId="0" fontId="11" fillId="8" borderId="17" applyNumberFormat="0" applyFont="0" applyAlignment="0" applyProtection="0"/>
    <xf numFmtId="0" fontId="8" fillId="8" borderId="17" applyNumberFormat="0" applyFont="0" applyAlignment="0" applyProtection="0"/>
    <xf numFmtId="174" fontId="25" fillId="0" borderId="0" applyFont="0" applyFill="0" applyBorder="0" applyAlignment="0" applyProtection="0"/>
    <xf numFmtId="173" fontId="25" fillId="0" borderId="0" applyFont="0" applyFill="0" applyBorder="0" applyAlignment="0" applyProtection="0"/>
    <xf numFmtId="0" fontId="82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3" fillId="0" borderId="0" applyFont="0" applyFill="0" applyBorder="0" applyAlignment="0" applyProtection="0"/>
    <xf numFmtId="0" fontId="6" fillId="0" borderId="0"/>
    <xf numFmtId="0" fontId="90" fillId="12" borderId="18" applyNumberFormat="0" applyAlignment="0" applyProtection="0"/>
    <xf numFmtId="0" fontId="90" fillId="12" borderId="18" applyNumberFormat="0" applyAlignment="0" applyProtection="0"/>
    <xf numFmtId="0" fontId="91" fillId="4" borderId="18" applyNumberFormat="0" applyAlignment="0" applyProtection="0"/>
    <xf numFmtId="203" fontId="3" fillId="0" borderId="0" applyFont="0" applyFill="0" applyBorder="0" applyAlignment="0" applyProtection="0"/>
    <xf numFmtId="203" fontId="3" fillId="0" borderId="0" applyFont="0" applyFill="0" applyBorder="0" applyAlignment="0" applyProtection="0"/>
    <xf numFmtId="203" fontId="3" fillId="0" borderId="0" applyFont="0" applyFill="0" applyBorder="0" applyAlignment="0" applyProtection="0"/>
    <xf numFmtId="203" fontId="3" fillId="0" borderId="0" applyFont="0" applyFill="0" applyBorder="0" applyAlignment="0" applyProtection="0"/>
    <xf numFmtId="9" fontId="145" fillId="0" borderId="0" applyFont="0" applyFill="0" applyBorder="0" applyAlignment="0" applyProtection="0"/>
    <xf numFmtId="10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47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2" fillId="0" borderId="19" applyNumberFormat="0" applyBorder="0"/>
    <xf numFmtId="0" fontId="3" fillId="0" borderId="0" applyFill="0" applyBorder="0" applyAlignment="0"/>
    <xf numFmtId="0" fontId="3" fillId="0" borderId="0" applyFill="0" applyBorder="0" applyAlignment="0"/>
    <xf numFmtId="0" fontId="3" fillId="0" borderId="0" applyFill="0" applyBorder="0" applyAlignment="0"/>
    <xf numFmtId="0" fontId="3" fillId="0" borderId="0" applyFill="0" applyBorder="0" applyAlignment="0"/>
    <xf numFmtId="0" fontId="3" fillId="0" borderId="0" applyFill="0" applyBorder="0" applyAlignment="0"/>
    <xf numFmtId="0" fontId="10" fillId="0" borderId="0" applyNumberFormat="0" applyFill="0" applyBorder="0" applyAlignment="0" applyProtection="0"/>
    <xf numFmtId="3" fontId="42" fillId="0" borderId="0"/>
    <xf numFmtId="0" fontId="10" fillId="0" borderId="14">
      <alignment horizontal="center"/>
    </xf>
    <xf numFmtId="0" fontId="5" fillId="0" borderId="0"/>
    <xf numFmtId="0" fontId="21" fillId="0" borderId="0"/>
    <xf numFmtId="0" fontId="33" fillId="0" borderId="0" applyNumberFormat="0" applyFill="0" applyBorder="0" applyAlignment="0" applyProtection="0"/>
    <xf numFmtId="0" fontId="79" fillId="0" borderId="0"/>
    <xf numFmtId="204" fontId="10" fillId="0" borderId="12">
      <alignment horizontal="right" vertical="center"/>
    </xf>
    <xf numFmtId="205" fontId="82" fillId="0" borderId="12">
      <alignment horizontal="right" vertical="center"/>
    </xf>
    <xf numFmtId="205" fontId="82" fillId="0" borderId="12">
      <alignment horizontal="right" vertical="center"/>
    </xf>
    <xf numFmtId="205" fontId="82" fillId="0" borderId="12">
      <alignment horizontal="right" vertical="center"/>
    </xf>
    <xf numFmtId="205" fontId="82" fillId="0" borderId="12">
      <alignment horizontal="right" vertical="center"/>
    </xf>
    <xf numFmtId="205" fontId="82" fillId="0" borderId="12">
      <alignment horizontal="right" vertical="center"/>
    </xf>
    <xf numFmtId="205" fontId="82" fillId="0" borderId="12">
      <alignment horizontal="right" vertical="center"/>
    </xf>
    <xf numFmtId="205" fontId="82" fillId="0" borderId="12">
      <alignment horizontal="right" vertical="center"/>
    </xf>
    <xf numFmtId="205" fontId="82" fillId="0" borderId="12">
      <alignment horizontal="right" vertical="center"/>
    </xf>
    <xf numFmtId="205" fontId="82" fillId="0" borderId="12">
      <alignment horizontal="right" vertical="center"/>
    </xf>
    <xf numFmtId="205" fontId="82" fillId="0" borderId="12">
      <alignment horizontal="right" vertical="center"/>
    </xf>
    <xf numFmtId="204" fontId="10" fillId="0" borderId="12">
      <alignment horizontal="right" vertical="center"/>
    </xf>
    <xf numFmtId="204" fontId="10" fillId="0" borderId="12">
      <alignment horizontal="right" vertical="center"/>
    </xf>
    <xf numFmtId="204" fontId="10" fillId="0" borderId="12">
      <alignment horizontal="right" vertical="center"/>
    </xf>
    <xf numFmtId="204" fontId="10" fillId="0" borderId="12">
      <alignment horizontal="right" vertical="center"/>
    </xf>
    <xf numFmtId="204" fontId="10" fillId="0" borderId="12">
      <alignment horizontal="right" vertical="center"/>
    </xf>
    <xf numFmtId="204" fontId="10" fillId="0" borderId="12">
      <alignment horizontal="right" vertical="center"/>
    </xf>
    <xf numFmtId="204" fontId="10" fillId="0" borderId="12">
      <alignment horizontal="right" vertical="center"/>
    </xf>
    <xf numFmtId="204" fontId="10" fillId="0" borderId="12">
      <alignment horizontal="right" vertical="center"/>
    </xf>
    <xf numFmtId="205" fontId="82" fillId="0" borderId="12">
      <alignment horizontal="right" vertical="center"/>
    </xf>
    <xf numFmtId="205" fontId="82" fillId="0" borderId="12">
      <alignment horizontal="right" vertical="center"/>
    </xf>
    <xf numFmtId="205" fontId="82" fillId="0" borderId="12">
      <alignment horizontal="right" vertical="center"/>
    </xf>
    <xf numFmtId="205" fontId="82" fillId="0" borderId="12">
      <alignment horizontal="right" vertical="center"/>
    </xf>
    <xf numFmtId="205" fontId="82" fillId="0" borderId="12">
      <alignment horizontal="right" vertical="center"/>
    </xf>
    <xf numFmtId="205" fontId="82" fillId="0" borderId="12">
      <alignment horizontal="right" vertical="center"/>
    </xf>
    <xf numFmtId="205" fontId="82" fillId="0" borderId="12">
      <alignment horizontal="right" vertical="center"/>
    </xf>
    <xf numFmtId="205" fontId="82" fillId="0" borderId="12">
      <alignment horizontal="right" vertical="center"/>
    </xf>
    <xf numFmtId="205" fontId="82" fillId="0" borderId="12">
      <alignment horizontal="right" vertical="center"/>
    </xf>
    <xf numFmtId="49" fontId="92" fillId="0" borderId="0" applyFill="0" applyBorder="0" applyAlignment="0"/>
    <xf numFmtId="0" fontId="3" fillId="0" borderId="0" applyFill="0" applyBorder="0" applyAlignment="0"/>
    <xf numFmtId="0" fontId="3" fillId="0" borderId="0" applyFill="0" applyBorder="0" applyAlignment="0"/>
    <xf numFmtId="0" fontId="3" fillId="0" borderId="0" applyFill="0" applyBorder="0" applyAlignment="0"/>
    <xf numFmtId="0" fontId="3" fillId="0" borderId="0" applyFill="0" applyBorder="0" applyAlignment="0"/>
    <xf numFmtId="0" fontId="3" fillId="0" borderId="0" applyFill="0" applyBorder="0" applyAlignment="0"/>
    <xf numFmtId="206" fontId="10" fillId="0" borderId="12">
      <alignment horizontal="center"/>
    </xf>
    <xf numFmtId="207" fontId="82" fillId="0" borderId="12">
      <alignment horizontal="center"/>
    </xf>
    <xf numFmtId="206" fontId="10" fillId="0" borderId="12">
      <alignment horizontal="center"/>
    </xf>
    <xf numFmtId="0" fontId="10" fillId="0" borderId="20"/>
    <xf numFmtId="0" fontId="8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3" fontId="95" fillId="0" borderId="14" applyNumberFormat="0" applyAlignment="0">
      <alignment horizontal="center" vertical="center"/>
    </xf>
    <xf numFmtId="3" fontId="96" fillId="0" borderId="21" applyNumberFormat="0" applyAlignment="0">
      <alignment horizontal="left" wrapText="1"/>
    </xf>
    <xf numFmtId="3" fontId="95" fillId="0" borderId="14" applyNumberFormat="0" applyAlignment="0">
      <alignment horizontal="center" vertical="center"/>
    </xf>
    <xf numFmtId="0" fontId="97" fillId="0" borderId="22" applyNumberFormat="0" applyFill="0" applyAlignment="0" applyProtection="0"/>
    <xf numFmtId="0" fontId="97" fillId="0" borderId="22" applyNumberFormat="0" applyFill="0" applyAlignment="0" applyProtection="0"/>
    <xf numFmtId="0" fontId="98" fillId="0" borderId="23" applyNumberFormat="0" applyFill="0" applyAlignment="0" applyProtection="0"/>
    <xf numFmtId="208" fontId="99" fillId="0" borderId="0" applyFont="0" applyFill="0" applyBorder="0" applyAlignment="0" applyProtection="0"/>
    <xf numFmtId="209" fontId="100" fillId="0" borderId="0" applyFont="0" applyFill="0" applyBorder="0" applyAlignment="0" applyProtection="0"/>
    <xf numFmtId="0" fontId="58" fillId="0" borderId="24">
      <alignment horizontal="center"/>
    </xf>
    <xf numFmtId="210" fontId="10" fillId="0" borderId="0"/>
    <xf numFmtId="211" fontId="82" fillId="0" borderId="0"/>
    <xf numFmtId="212" fontId="10" fillId="0" borderId="1"/>
    <xf numFmtId="213" fontId="82" fillId="0" borderId="1"/>
    <xf numFmtId="0" fontId="101" fillId="0" borderId="25" applyFill="0" applyBorder="0" applyAlignment="0">
      <alignment horizontal="center"/>
    </xf>
    <xf numFmtId="5" fontId="76" fillId="0" borderId="26">
      <alignment horizontal="left" vertical="top"/>
    </xf>
    <xf numFmtId="214" fontId="3" fillId="0" borderId="0" applyFont="0" applyFill="0" applyBorder="0" applyAlignment="0" applyProtection="0"/>
    <xf numFmtId="215" fontId="3" fillId="0" borderId="0" applyFont="0" applyFill="0" applyBorder="0" applyAlignment="0" applyProtection="0"/>
    <xf numFmtId="0" fontId="102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04" fillId="0" borderId="27" applyNumberFormat="0" applyFont="0" applyAlignment="0">
      <alignment horizontal="center"/>
    </xf>
    <xf numFmtId="0" fontId="105" fillId="0" borderId="0" applyNumberFormat="0" applyFill="0" applyBorder="0" applyAlignment="0" applyProtection="0"/>
    <xf numFmtId="0" fontId="106" fillId="0" borderId="0" applyFont="0" applyFill="0" applyBorder="0" applyAlignment="0" applyProtection="0"/>
    <xf numFmtId="0" fontId="106" fillId="0" borderId="0" applyFont="0" applyFill="0" applyBorder="0" applyAlignment="0" applyProtection="0"/>
    <xf numFmtId="0" fontId="5" fillId="0" borderId="0">
      <alignment vertical="center"/>
    </xf>
    <xf numFmtId="40" fontId="107" fillId="0" borderId="0" applyFont="0" applyFill="0" applyBorder="0" applyAlignment="0" applyProtection="0"/>
    <xf numFmtId="38" fontId="107" fillId="0" borderId="0" applyFont="0" applyFill="0" applyBorder="0" applyAlignment="0" applyProtection="0"/>
    <xf numFmtId="0" fontId="107" fillId="0" borderId="0" applyFont="0" applyFill="0" applyBorder="0" applyAlignment="0" applyProtection="0"/>
    <xf numFmtId="0" fontId="107" fillId="0" borderId="0" applyFont="0" applyFill="0" applyBorder="0" applyAlignment="0" applyProtection="0"/>
    <xf numFmtId="9" fontId="108" fillId="0" borderId="0" applyFont="0" applyFill="0" applyBorder="0" applyAlignment="0" applyProtection="0"/>
    <xf numFmtId="0" fontId="109" fillId="0" borderId="0"/>
    <xf numFmtId="0" fontId="110" fillId="0" borderId="28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86" fillId="0" borderId="0" applyFont="0" applyFill="0" applyBorder="0" applyAlignment="0" applyProtection="0"/>
    <xf numFmtId="0" fontId="86" fillId="0" borderId="0" applyFont="0" applyFill="0" applyBorder="0" applyAlignment="0" applyProtection="0"/>
    <xf numFmtId="175" fontId="86" fillId="0" borderId="0" applyFont="0" applyFill="0" applyBorder="0" applyAlignment="0" applyProtection="0"/>
    <xf numFmtId="176" fontId="86" fillId="0" borderId="0" applyFont="0" applyFill="0" applyBorder="0" applyAlignment="0" applyProtection="0"/>
    <xf numFmtId="0" fontId="111" fillId="0" borderId="0"/>
    <xf numFmtId="0" fontId="71" fillId="0" borderId="0"/>
    <xf numFmtId="173" fontId="87" fillId="0" borderId="0" applyFont="0" applyFill="0" applyBorder="0" applyAlignment="0" applyProtection="0"/>
    <xf numFmtId="174" fontId="87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12" fillId="0" borderId="0"/>
    <xf numFmtId="216" fontId="87" fillId="0" borderId="0" applyFont="0" applyFill="0" applyBorder="0" applyAlignment="0" applyProtection="0"/>
    <xf numFmtId="217" fontId="18" fillId="0" borderId="0" applyFont="0" applyFill="0" applyBorder="0" applyAlignment="0" applyProtection="0"/>
    <xf numFmtId="218" fontId="87" fillId="0" borderId="0" applyFont="0" applyFill="0" applyBorder="0" applyAlignment="0" applyProtection="0"/>
    <xf numFmtId="174" fontId="22" fillId="0" borderId="0" applyNumberFormat="0" applyFont="0" applyFill="0" applyBorder="0" applyAlignment="0" applyProtection="0"/>
  </cellStyleXfs>
  <cellXfs count="559">
    <xf numFmtId="0" fontId="0" fillId="0" borderId="0" xfId="0"/>
    <xf numFmtId="1" fontId="4" fillId="30" borderId="21" xfId="625" applyNumberFormat="1" applyFont="1" applyFill="1" applyBorder="1" applyAlignment="1">
      <alignment horizontal="center" vertical="center"/>
    </xf>
    <xf numFmtId="3" fontId="115" fillId="0" borderId="21" xfId="625" applyNumberFormat="1" applyFont="1" applyFill="1" applyBorder="1" applyAlignment="1">
      <alignment vertical="center" wrapText="1"/>
    </xf>
    <xf numFmtId="0" fontId="5" fillId="30" borderId="21" xfId="502" applyFont="1" applyFill="1" applyBorder="1" applyAlignment="1">
      <alignment vertical="center"/>
    </xf>
    <xf numFmtId="0" fontId="5" fillId="30" borderId="21" xfId="502" applyFont="1" applyFill="1" applyBorder="1" applyAlignment="1">
      <alignment vertical="center" wrapText="1"/>
    </xf>
    <xf numFmtId="0" fontId="115" fillId="0" borderId="0" xfId="492" applyFont="1" applyFill="1"/>
    <xf numFmtId="0" fontId="115" fillId="0" borderId="0" xfId="492" applyFont="1" applyFill="1" applyAlignment="1">
      <alignment vertical="center" wrapText="1"/>
    </xf>
    <xf numFmtId="0" fontId="2" fillId="0" borderId="0" xfId="492" applyFont="1" applyFill="1"/>
    <xf numFmtId="0" fontId="115" fillId="0" borderId="1" xfId="492" applyFont="1" applyFill="1" applyBorder="1" applyAlignment="1">
      <alignment vertical="center" wrapText="1"/>
    </xf>
    <xf numFmtId="0" fontId="115" fillId="0" borderId="15" xfId="492" applyFont="1" applyFill="1" applyBorder="1" applyAlignment="1">
      <alignment horizontal="center" vertical="center" wrapText="1"/>
    </xf>
    <xf numFmtId="0" fontId="115" fillId="0" borderId="15" xfId="492" applyFont="1" applyFill="1" applyBorder="1" applyAlignment="1">
      <alignment vertical="center" wrapText="1"/>
    </xf>
    <xf numFmtId="3" fontId="115" fillId="0" borderId="15" xfId="492" applyNumberFormat="1" applyFont="1" applyFill="1" applyBorder="1" applyAlignment="1">
      <alignment horizontal="right" vertical="center" wrapText="1"/>
    </xf>
    <xf numFmtId="3" fontId="115" fillId="0" borderId="15" xfId="492" applyNumberFormat="1" applyFont="1" applyFill="1" applyBorder="1" applyAlignment="1">
      <alignment vertical="center"/>
    </xf>
    <xf numFmtId="9" fontId="115" fillId="0" borderId="15" xfId="664" applyFont="1" applyFill="1" applyBorder="1" applyAlignment="1">
      <alignment vertical="center"/>
    </xf>
    <xf numFmtId="180" fontId="115" fillId="0" borderId="15" xfId="664" applyNumberFormat="1" applyFont="1" applyFill="1" applyBorder="1" applyAlignment="1">
      <alignment vertical="center"/>
    </xf>
    <xf numFmtId="3" fontId="115" fillId="0" borderId="15" xfId="492" applyNumberFormat="1" applyFont="1" applyFill="1" applyBorder="1" applyAlignment="1">
      <alignment horizontal="center" vertical="center" wrapText="1"/>
    </xf>
    <xf numFmtId="3" fontId="115" fillId="0" borderId="15" xfId="625" applyNumberFormat="1" applyFont="1" applyFill="1" applyBorder="1" applyAlignment="1">
      <alignment vertical="center" wrapText="1"/>
    </xf>
    <xf numFmtId="0" fontId="115" fillId="0" borderId="21" xfId="492" applyFont="1" applyFill="1" applyBorder="1" applyAlignment="1">
      <alignment horizontal="center" vertical="center" wrapText="1"/>
    </xf>
    <xf numFmtId="0" fontId="115" fillId="0" borderId="21" xfId="492" applyFont="1" applyFill="1" applyBorder="1" applyAlignment="1">
      <alignment vertical="center" wrapText="1"/>
    </xf>
    <xf numFmtId="3" fontId="115" fillId="0" borderId="21" xfId="492" applyNumberFormat="1" applyFont="1" applyFill="1" applyBorder="1" applyAlignment="1">
      <alignment horizontal="right" vertical="center" wrapText="1"/>
    </xf>
    <xf numFmtId="3" fontId="115" fillId="0" borderId="21" xfId="492" applyNumberFormat="1" applyFont="1" applyFill="1" applyBorder="1" applyAlignment="1">
      <alignment vertical="center"/>
    </xf>
    <xf numFmtId="9" fontId="115" fillId="0" borderId="21" xfId="664" applyFont="1" applyFill="1" applyBorder="1" applyAlignment="1">
      <alignment vertical="center"/>
    </xf>
    <xf numFmtId="180" fontId="115" fillId="0" borderId="21" xfId="664" applyNumberFormat="1" applyFont="1" applyFill="1" applyBorder="1" applyAlignment="1">
      <alignment vertical="center"/>
    </xf>
    <xf numFmtId="3" fontId="115" fillId="0" borderId="21" xfId="492" applyNumberFormat="1" applyFont="1" applyFill="1" applyBorder="1" applyAlignment="1">
      <alignment horizontal="center" vertical="center" wrapText="1"/>
    </xf>
    <xf numFmtId="180" fontId="115" fillId="0" borderId="21" xfId="625" applyNumberFormat="1" applyFont="1" applyFill="1" applyBorder="1" applyAlignment="1">
      <alignment vertical="center" wrapText="1"/>
    </xf>
    <xf numFmtId="1" fontId="120" fillId="0" borderId="21" xfId="625" applyNumberFormat="1" applyFont="1" applyFill="1" applyBorder="1" applyAlignment="1">
      <alignment vertical="center"/>
    </xf>
    <xf numFmtId="3" fontId="2" fillId="0" borderId="21" xfId="492" applyNumberFormat="1" applyFont="1" applyFill="1" applyBorder="1" applyAlignment="1">
      <alignment horizontal="right" vertical="center" wrapText="1"/>
    </xf>
    <xf numFmtId="3" fontId="2" fillId="0" borderId="21" xfId="492" applyNumberFormat="1" applyFont="1" applyFill="1" applyBorder="1" applyAlignment="1">
      <alignment vertical="center"/>
    </xf>
    <xf numFmtId="9" fontId="2" fillId="0" borderId="21" xfId="664" applyFont="1" applyFill="1" applyBorder="1" applyAlignment="1">
      <alignment vertical="center"/>
    </xf>
    <xf numFmtId="180" fontId="2" fillId="0" borderId="21" xfId="664" applyNumberFormat="1" applyFont="1" applyFill="1" applyBorder="1" applyAlignment="1">
      <alignment vertical="center"/>
    </xf>
    <xf numFmtId="0" fontId="2" fillId="0" borderId="21" xfId="492" applyFont="1" applyFill="1" applyBorder="1" applyAlignment="1">
      <alignment horizontal="center" vertical="center"/>
    </xf>
    <xf numFmtId="0" fontId="2" fillId="0" borderId="21" xfId="492" applyFont="1" applyFill="1" applyBorder="1" applyAlignment="1">
      <alignment vertical="center" wrapText="1"/>
    </xf>
    <xf numFmtId="0" fontId="5" fillId="0" borderId="21" xfId="492" applyFont="1" applyFill="1" applyBorder="1" applyAlignment="1">
      <alignment vertical="center" wrapText="1"/>
    </xf>
    <xf numFmtId="0" fontId="2" fillId="0" borderId="21" xfId="492" applyFont="1" applyFill="1" applyBorder="1"/>
    <xf numFmtId="0" fontId="2" fillId="0" borderId="21" xfId="492" applyFont="1" applyFill="1" applyBorder="1" applyAlignment="1">
      <alignment horizontal="left" vertical="center" wrapText="1"/>
    </xf>
    <xf numFmtId="168" fontId="2" fillId="0" borderId="21" xfId="305" applyNumberFormat="1" applyFont="1" applyFill="1" applyBorder="1"/>
    <xf numFmtId="1" fontId="2" fillId="0" borderId="21" xfId="625" applyNumberFormat="1" applyFont="1" applyFill="1" applyBorder="1" applyAlignment="1">
      <alignment vertical="center"/>
    </xf>
    <xf numFmtId="1" fontId="2" fillId="0" borderId="21" xfId="492" applyNumberFormat="1" applyFont="1" applyFill="1" applyBorder="1"/>
    <xf numFmtId="0" fontId="115" fillId="0" borderId="21" xfId="492" applyFont="1" applyFill="1" applyBorder="1" applyAlignment="1">
      <alignment horizontal="center" vertical="center"/>
    </xf>
    <xf numFmtId="0" fontId="115" fillId="0" borderId="0" xfId="492" applyFont="1" applyFill="1" applyAlignment="1">
      <alignment vertical="center"/>
    </xf>
    <xf numFmtId="0" fontId="116" fillId="0" borderId="21" xfId="492" applyFont="1" applyFill="1" applyBorder="1" applyAlignment="1">
      <alignment horizontal="center" vertical="center"/>
    </xf>
    <xf numFmtId="0" fontId="116" fillId="0" borderId="21" xfId="550" applyFont="1" applyFill="1" applyBorder="1" applyAlignment="1">
      <alignment vertical="center" wrapText="1"/>
    </xf>
    <xf numFmtId="3" fontId="116" fillId="0" borderId="21" xfId="492" applyNumberFormat="1" applyFont="1" applyFill="1" applyBorder="1" applyAlignment="1">
      <alignment horizontal="right" vertical="center" wrapText="1"/>
    </xf>
    <xf numFmtId="3" fontId="116" fillId="0" borderId="21" xfId="550" applyNumberFormat="1" applyFont="1" applyFill="1" applyBorder="1" applyAlignment="1">
      <alignment horizontal="right" vertical="center" wrapText="1"/>
    </xf>
    <xf numFmtId="3" fontId="115" fillId="0" borderId="21" xfId="556" applyNumberFormat="1" applyFont="1" applyFill="1" applyBorder="1" applyAlignment="1">
      <alignment horizontal="right" vertical="center"/>
    </xf>
    <xf numFmtId="0" fontId="116" fillId="0" borderId="0" xfId="492" applyFont="1" applyFill="1" applyBorder="1"/>
    <xf numFmtId="0" fontId="2" fillId="0" borderId="21" xfId="629" applyFont="1" applyFill="1" applyBorder="1" applyAlignment="1">
      <alignment horizontal="center" vertical="center"/>
    </xf>
    <xf numFmtId="0" fontId="2" fillId="0" borderId="21" xfId="629" applyFont="1" applyFill="1" applyBorder="1" applyAlignment="1">
      <alignment vertical="center" wrapText="1"/>
    </xf>
    <xf numFmtId="3" fontId="2" fillId="0" borderId="21" xfId="550" applyNumberFormat="1" applyFont="1" applyFill="1" applyBorder="1" applyAlignment="1">
      <alignment horizontal="right" vertical="center" wrapText="1"/>
    </xf>
    <xf numFmtId="3" fontId="2" fillId="0" borderId="21" xfId="556" applyNumberFormat="1" applyFont="1" applyFill="1" applyBorder="1" applyAlignment="1">
      <alignment horizontal="right" vertical="center"/>
    </xf>
    <xf numFmtId="0" fontId="6" fillId="0" borderId="21" xfId="492" applyFont="1" applyFill="1" applyBorder="1" applyAlignment="1">
      <alignment vertical="center" wrapText="1"/>
    </xf>
    <xf numFmtId="0" fontId="116" fillId="0" borderId="21" xfId="492" applyFont="1" applyFill="1" applyBorder="1"/>
    <xf numFmtId="0" fontId="2" fillId="0" borderId="0" xfId="492" applyFont="1" applyFill="1" applyBorder="1"/>
    <xf numFmtId="3" fontId="115" fillId="0" borderId="0" xfId="492" applyNumberFormat="1" applyFont="1" applyFill="1"/>
    <xf numFmtId="3" fontId="2" fillId="0" borderId="21" xfId="556" applyNumberFormat="1" applyFont="1" applyFill="1" applyBorder="1" applyAlignment="1">
      <alignment horizontal="right" vertical="center" wrapText="1"/>
    </xf>
    <xf numFmtId="0" fontId="124" fillId="0" borderId="0" xfId="492" applyFont="1" applyFill="1" applyAlignment="1">
      <alignment horizontal="left" wrapText="1"/>
    </xf>
    <xf numFmtId="0" fontId="128" fillId="0" borderId="0" xfId="492" applyFont="1" applyFill="1" applyAlignment="1">
      <alignment horizontal="center"/>
    </xf>
    <xf numFmtId="0" fontId="128" fillId="0" borderId="0" xfId="492" applyFont="1" applyFill="1"/>
    <xf numFmtId="0" fontId="129" fillId="0" borderId="0" xfId="492" applyFont="1" applyFill="1"/>
    <xf numFmtId="0" fontId="5" fillId="0" borderId="21" xfId="492" applyFont="1" applyFill="1" applyBorder="1" applyAlignment="1">
      <alignment horizontal="center" vertical="center" wrapText="1"/>
    </xf>
    <xf numFmtId="0" fontId="2" fillId="0" borderId="21" xfId="492" applyFont="1" applyFill="1" applyBorder="1" applyAlignment="1">
      <alignment horizontal="center" vertical="center" wrapText="1"/>
    </xf>
    <xf numFmtId="0" fontId="2" fillId="0" borderId="21" xfId="492" applyFont="1" applyFill="1" applyBorder="1" applyAlignment="1">
      <alignment vertical="center"/>
    </xf>
    <xf numFmtId="0" fontId="2" fillId="0" borderId="0" xfId="492" applyFont="1" applyFill="1" applyAlignment="1">
      <alignment vertical="center"/>
    </xf>
    <xf numFmtId="0" fontId="115" fillId="0" borderId="21" xfId="492" applyFont="1" applyFill="1" applyBorder="1" applyAlignment="1">
      <alignment vertical="center"/>
    </xf>
    <xf numFmtId="0" fontId="115" fillId="0" borderId="21" xfId="492" applyFont="1" applyFill="1" applyBorder="1" applyAlignment="1">
      <alignment horizontal="left" vertical="center" wrapText="1"/>
    </xf>
    <xf numFmtId="0" fontId="119" fillId="0" borderId="21" xfId="492" applyFont="1" applyFill="1" applyBorder="1" applyAlignment="1">
      <alignment vertical="center" wrapText="1"/>
    </xf>
    <xf numFmtId="0" fontId="128" fillId="0" borderId="21" xfId="492" applyFont="1" applyFill="1" applyBorder="1" applyAlignment="1">
      <alignment vertical="center" wrapText="1"/>
    </xf>
    <xf numFmtId="3" fontId="128" fillId="0" borderId="21" xfId="492" applyNumberFormat="1" applyFont="1" applyFill="1" applyBorder="1"/>
    <xf numFmtId="0" fontId="128" fillId="0" borderId="21" xfId="492" applyFont="1" applyFill="1" applyBorder="1"/>
    <xf numFmtId="0" fontId="128" fillId="0" borderId="0" xfId="492" applyFont="1" applyFill="1" applyBorder="1"/>
    <xf numFmtId="3" fontId="128" fillId="0" borderId="0" xfId="492" applyNumberFormat="1" applyFont="1" applyFill="1"/>
    <xf numFmtId="0" fontId="128" fillId="0" borderId="0" xfId="492" applyFont="1" applyFill="1" applyAlignment="1">
      <alignment vertical="center" wrapText="1"/>
    </xf>
    <xf numFmtId="0" fontId="127" fillId="0" borderId="0" xfId="492" applyFont="1" applyFill="1"/>
    <xf numFmtId="3" fontId="4" fillId="30" borderId="21" xfId="625" applyNumberFormat="1" applyFont="1" applyFill="1" applyBorder="1" applyAlignment="1">
      <alignment horizontal="center" vertical="center" wrapText="1"/>
    </xf>
    <xf numFmtId="1" fontId="4" fillId="30" borderId="21" xfId="625" applyNumberFormat="1" applyFont="1" applyFill="1" applyBorder="1" applyAlignment="1">
      <alignment vertical="center" wrapText="1"/>
    </xf>
    <xf numFmtId="1" fontId="5" fillId="30" borderId="21" xfId="625" applyNumberFormat="1" applyFont="1" applyFill="1" applyBorder="1" applyAlignment="1">
      <alignment horizontal="center" vertical="center"/>
    </xf>
    <xf numFmtId="1" fontId="5" fillId="30" borderId="21" xfId="625" applyNumberFormat="1" applyFont="1" applyFill="1" applyBorder="1" applyAlignment="1">
      <alignment vertical="center" wrapText="1"/>
    </xf>
    <xf numFmtId="1" fontId="5" fillId="30" borderId="21" xfId="625" applyNumberFormat="1" applyFont="1" applyFill="1" applyBorder="1" applyAlignment="1">
      <alignment horizontal="left" vertical="center" wrapText="1"/>
    </xf>
    <xf numFmtId="3" fontId="5" fillId="30" borderId="21" xfId="625" applyNumberFormat="1" applyFont="1" applyFill="1" applyBorder="1" applyAlignment="1">
      <alignment horizontal="right" vertical="center" wrapText="1"/>
    </xf>
    <xf numFmtId="3" fontId="5" fillId="30" borderId="21" xfId="631" applyNumberFormat="1" applyFont="1" applyFill="1" applyBorder="1" applyAlignment="1">
      <alignment vertical="center"/>
    </xf>
    <xf numFmtId="1" fontId="5" fillId="30" borderId="21" xfId="625" applyNumberFormat="1" applyFont="1" applyFill="1" applyBorder="1" applyAlignment="1">
      <alignment horizontal="right" vertical="center"/>
    </xf>
    <xf numFmtId="41" fontId="5" fillId="30" borderId="21" xfId="255" applyNumberFormat="1" applyFont="1" applyFill="1" applyBorder="1" applyAlignment="1">
      <alignment horizontal="center" vertical="center" wrapText="1"/>
    </xf>
    <xf numFmtId="3" fontId="4" fillId="30" borderId="21" xfId="625" applyNumberFormat="1" applyFont="1" applyFill="1" applyBorder="1" applyAlignment="1">
      <alignment horizontal="left" vertical="center" wrapText="1"/>
    </xf>
    <xf numFmtId="1" fontId="4" fillId="30" borderId="21" xfId="625" applyNumberFormat="1" applyFont="1" applyFill="1" applyBorder="1" applyAlignment="1">
      <alignment vertical="center"/>
    </xf>
    <xf numFmtId="1" fontId="5" fillId="30" borderId="21" xfId="625" applyNumberFormat="1" applyFont="1" applyFill="1" applyBorder="1" applyAlignment="1">
      <alignment horizontal="center" vertical="center" wrapText="1"/>
    </xf>
    <xf numFmtId="1" fontId="4" fillId="30" borderId="21" xfId="625" applyNumberFormat="1" applyFont="1" applyFill="1" applyBorder="1" applyAlignment="1">
      <alignment horizontal="center" vertical="center" wrapText="1"/>
    </xf>
    <xf numFmtId="3" fontId="115" fillId="0" borderId="29" xfId="492" applyNumberFormat="1" applyFont="1" applyFill="1" applyBorder="1" applyAlignment="1">
      <alignment horizontal="right" vertical="center" wrapText="1"/>
    </xf>
    <xf numFmtId="0" fontId="115" fillId="0" borderId="0" xfId="492" applyFont="1" applyFill="1" applyAlignment="1">
      <alignment horizontal="center"/>
    </xf>
    <xf numFmtId="0" fontId="115" fillId="0" borderId="21" xfId="492" applyFont="1" applyFill="1" applyBorder="1" applyAlignment="1">
      <alignment horizontal="center"/>
    </xf>
    <xf numFmtId="0" fontId="2" fillId="0" borderId="21" xfId="492" applyFont="1" applyFill="1" applyBorder="1" applyAlignment="1">
      <alignment horizontal="center"/>
    </xf>
    <xf numFmtId="0" fontId="116" fillId="0" borderId="21" xfId="492" applyFont="1" applyFill="1" applyBorder="1" applyAlignment="1">
      <alignment horizontal="center"/>
    </xf>
    <xf numFmtId="0" fontId="128" fillId="0" borderId="21" xfId="492" applyFont="1" applyFill="1" applyBorder="1" applyAlignment="1">
      <alignment horizontal="center"/>
    </xf>
    <xf numFmtId="0" fontId="2" fillId="0" borderId="21" xfId="492" quotePrefix="1" applyFont="1" applyFill="1" applyBorder="1" applyAlignment="1">
      <alignment horizontal="center" vertical="center"/>
    </xf>
    <xf numFmtId="0" fontId="2" fillId="0" borderId="21" xfId="550" applyFont="1" applyFill="1" applyBorder="1" applyAlignment="1">
      <alignment vertical="center" wrapText="1"/>
    </xf>
    <xf numFmtId="3" fontId="115" fillId="0" borderId="21" xfId="492" applyNumberFormat="1" applyFont="1" applyFill="1" applyBorder="1"/>
    <xf numFmtId="0" fontId="115" fillId="0" borderId="29" xfId="492" applyFont="1" applyFill="1" applyBorder="1" applyAlignment="1">
      <alignment horizontal="center" vertical="center" wrapText="1"/>
    </xf>
    <xf numFmtId="0" fontId="115" fillId="0" borderId="29" xfId="492" applyFont="1" applyFill="1" applyBorder="1" applyAlignment="1">
      <alignment horizontal="left" vertical="center" wrapText="1"/>
    </xf>
    <xf numFmtId="0" fontId="129" fillId="0" borderId="29" xfId="492" applyFont="1" applyFill="1" applyBorder="1"/>
    <xf numFmtId="0" fontId="2" fillId="0" borderId="21" xfId="492" applyFont="1" applyFill="1" applyBorder="1" applyAlignment="1">
      <alignment horizontal="center" wrapText="1"/>
    </xf>
    <xf numFmtId="0" fontId="115" fillId="0" borderId="15" xfId="492" applyFont="1" applyFill="1" applyBorder="1" applyAlignment="1">
      <alignment horizontal="center"/>
    </xf>
    <xf numFmtId="3" fontId="116" fillId="0" borderId="21" xfId="492" applyNumberFormat="1" applyFont="1" applyFill="1" applyBorder="1"/>
    <xf numFmtId="0" fontId="129" fillId="0" borderId="29" xfId="492" applyFont="1" applyFill="1" applyBorder="1" applyAlignment="1">
      <alignment vertical="center" wrapText="1"/>
    </xf>
    <xf numFmtId="0" fontId="129" fillId="0" borderId="29" xfId="492" applyFont="1" applyFill="1" applyBorder="1" applyAlignment="1">
      <alignment horizontal="center"/>
    </xf>
    <xf numFmtId="0" fontId="5" fillId="30" borderId="21" xfId="0" applyFont="1" applyFill="1" applyBorder="1" applyAlignment="1">
      <alignment vertical="center" wrapText="1"/>
    </xf>
    <xf numFmtId="0" fontId="5" fillId="30" borderId="21" xfId="0" applyFont="1" applyFill="1" applyBorder="1"/>
    <xf numFmtId="0" fontId="4" fillId="30" borderId="21" xfId="0" applyFont="1" applyFill="1" applyBorder="1"/>
    <xf numFmtId="0" fontId="4" fillId="30" borderId="21" xfId="0" applyFont="1" applyFill="1" applyBorder="1" applyAlignment="1">
      <alignment horizontal="center" vertical="center"/>
    </xf>
    <xf numFmtId="0" fontId="4" fillId="30" borderId="21" xfId="0" applyFont="1" applyFill="1" applyBorder="1" applyAlignment="1">
      <alignment vertical="center"/>
    </xf>
    <xf numFmtId="3" fontId="5" fillId="30" borderId="21" xfId="635" applyNumberFormat="1" applyFont="1" applyFill="1" applyBorder="1" applyAlignment="1">
      <alignment horizontal="center" vertical="center" wrapText="1"/>
    </xf>
    <xf numFmtId="0" fontId="12" fillId="30" borderId="21" xfId="0" applyFont="1" applyFill="1" applyBorder="1"/>
    <xf numFmtId="0" fontId="12" fillId="30" borderId="30" xfId="0" applyFont="1" applyFill="1" applyBorder="1" applyAlignment="1">
      <alignment vertical="center"/>
    </xf>
    <xf numFmtId="0" fontId="9" fillId="30" borderId="2" xfId="0" applyFont="1" applyFill="1" applyBorder="1" applyAlignment="1">
      <alignment vertical="center"/>
    </xf>
    <xf numFmtId="3" fontId="5" fillId="30" borderId="21" xfId="625" applyNumberFormat="1" applyFont="1" applyFill="1" applyBorder="1" applyAlignment="1">
      <alignment horizontal="center" vertical="center" wrapText="1"/>
    </xf>
    <xf numFmtId="0" fontId="5" fillId="30" borderId="0" xfId="0" applyFont="1" applyFill="1" applyBorder="1" applyAlignment="1">
      <alignment horizontal="center"/>
    </xf>
    <xf numFmtId="0" fontId="5" fillId="30" borderId="0" xfId="0" applyFont="1" applyFill="1" applyBorder="1"/>
    <xf numFmtId="0" fontId="5" fillId="30" borderId="31" xfId="0" applyFont="1" applyFill="1" applyBorder="1"/>
    <xf numFmtId="3" fontId="4" fillId="30" borderId="15" xfId="625" applyNumberFormat="1" applyFont="1" applyFill="1" applyBorder="1" applyAlignment="1">
      <alignment horizontal="center" vertical="center" wrapText="1"/>
    </xf>
    <xf numFmtId="9" fontId="118" fillId="30" borderId="21" xfId="657" applyFont="1" applyFill="1" applyBorder="1"/>
    <xf numFmtId="0" fontId="4" fillId="30" borderId="21" xfId="0" applyFont="1" applyFill="1" applyBorder="1" applyAlignment="1">
      <alignment vertical="center" wrapText="1"/>
    </xf>
    <xf numFmtId="49" fontId="4" fillId="30" borderId="21" xfId="625" applyNumberFormat="1" applyFont="1" applyFill="1" applyBorder="1" applyAlignment="1">
      <alignment horizontal="center" vertical="center" wrapText="1"/>
    </xf>
    <xf numFmtId="169" fontId="4" fillId="30" borderId="21" xfId="625" applyNumberFormat="1" applyFont="1" applyFill="1" applyBorder="1" applyAlignment="1">
      <alignment vertical="center" wrapText="1"/>
    </xf>
    <xf numFmtId="3" fontId="4" fillId="30" borderId="21" xfId="243" applyNumberFormat="1" applyFont="1" applyFill="1" applyBorder="1" applyAlignment="1">
      <alignment horizontal="center" vertical="center" wrapText="1"/>
    </xf>
    <xf numFmtId="220" fontId="4" fillId="30" borderId="21" xfId="243" applyNumberFormat="1" applyFont="1" applyFill="1" applyBorder="1" applyAlignment="1">
      <alignment horizontal="center" vertical="center" wrapText="1"/>
    </xf>
    <xf numFmtId="168" fontId="4" fillId="30" borderId="21" xfId="243" applyNumberFormat="1" applyFont="1" applyFill="1" applyBorder="1" applyAlignment="1">
      <alignment horizontal="center" vertical="center" wrapText="1"/>
    </xf>
    <xf numFmtId="220" fontId="4" fillId="30" borderId="21" xfId="243" applyNumberFormat="1" applyFont="1" applyFill="1" applyBorder="1" applyAlignment="1">
      <alignment horizontal="left" vertical="center" wrapText="1"/>
    </xf>
    <xf numFmtId="222" fontId="4" fillId="30" borderId="21" xfId="243" applyNumberFormat="1" applyFont="1" applyFill="1" applyBorder="1" applyAlignment="1">
      <alignment horizontal="center" vertical="center" wrapText="1"/>
    </xf>
    <xf numFmtId="220" fontId="4" fillId="30" borderId="21" xfId="243" applyNumberFormat="1" applyFont="1" applyFill="1" applyBorder="1" applyAlignment="1">
      <alignment vertical="center" wrapText="1"/>
    </xf>
    <xf numFmtId="220" fontId="5" fillId="30" borderId="21" xfId="243" applyNumberFormat="1" applyFont="1" applyFill="1" applyBorder="1" applyAlignment="1">
      <alignment horizontal="center" vertical="center" wrapText="1"/>
    </xf>
    <xf numFmtId="168" fontId="5" fillId="30" borderId="21" xfId="243" applyNumberFormat="1" applyFont="1" applyFill="1" applyBorder="1" applyAlignment="1">
      <alignment horizontal="center" vertical="center" wrapText="1"/>
    </xf>
    <xf numFmtId="220" fontId="5" fillId="30" borderId="21" xfId="243" applyNumberFormat="1" applyFont="1" applyFill="1" applyBorder="1" applyAlignment="1">
      <alignment vertical="center" wrapText="1"/>
    </xf>
    <xf numFmtId="168" fontId="5" fillId="30" borderId="21" xfId="234" applyNumberFormat="1" applyFont="1" applyFill="1" applyBorder="1" applyAlignment="1">
      <alignment horizontal="center" vertical="center" wrapText="1"/>
    </xf>
    <xf numFmtId="220" fontId="5" fillId="30" borderId="21" xfId="243" applyNumberFormat="1" applyFont="1" applyFill="1" applyBorder="1" applyAlignment="1">
      <alignment horizontal="right" vertical="center"/>
    </xf>
    <xf numFmtId="220" fontId="4" fillId="30" borderId="21" xfId="243" applyNumberFormat="1" applyFont="1" applyFill="1" applyBorder="1" applyAlignment="1">
      <alignment horizontal="right" vertical="center"/>
    </xf>
    <xf numFmtId="220" fontId="5" fillId="30" borderId="21" xfId="243" applyNumberFormat="1" applyFont="1" applyFill="1" applyBorder="1" applyAlignment="1">
      <alignment horizontal="right" vertical="center" wrapText="1"/>
    </xf>
    <xf numFmtId="0" fontId="4" fillId="30" borderId="21" xfId="635" applyFont="1" applyFill="1" applyBorder="1" applyAlignment="1">
      <alignment horizontal="center" vertical="center" wrapText="1"/>
    </xf>
    <xf numFmtId="0" fontId="5" fillId="30" borderId="21" xfId="623" applyFont="1" applyFill="1" applyBorder="1" applyAlignment="1">
      <alignment horizontal="center" vertical="center" wrapText="1"/>
    </xf>
    <xf numFmtId="0" fontId="5" fillId="30" borderId="21" xfId="0" applyFont="1" applyFill="1" applyBorder="1" applyAlignment="1">
      <alignment horizontal="center" vertical="center"/>
    </xf>
    <xf numFmtId="3" fontId="5" fillId="30" borderId="21" xfId="623" applyNumberFormat="1" applyFont="1" applyFill="1" applyBorder="1" applyAlignment="1">
      <alignment horizontal="center" vertical="center" wrapText="1"/>
    </xf>
    <xf numFmtId="3" fontId="9" fillId="30" borderId="21" xfId="625" applyNumberFormat="1" applyFont="1" applyFill="1" applyBorder="1" applyAlignment="1">
      <alignment horizontal="center" vertical="center" wrapText="1"/>
    </xf>
    <xf numFmtId="3" fontId="5" fillId="30" borderId="21" xfId="625" applyNumberFormat="1" applyFont="1" applyFill="1" applyBorder="1" applyAlignment="1">
      <alignment vertical="center" wrapText="1"/>
    </xf>
    <xf numFmtId="3" fontId="5" fillId="30" borderId="21" xfId="625" applyNumberFormat="1" applyFont="1" applyFill="1" applyBorder="1" applyAlignment="1">
      <alignment horizontal="center" vertical="center"/>
    </xf>
    <xf numFmtId="3" fontId="4" fillId="30" borderId="21" xfId="623" applyNumberFormat="1" applyFont="1" applyFill="1" applyBorder="1" applyAlignment="1">
      <alignment horizontal="center" vertical="center" wrapText="1"/>
    </xf>
    <xf numFmtId="0" fontId="4" fillId="30" borderId="21" xfId="623" applyFont="1" applyFill="1" applyBorder="1" applyAlignment="1">
      <alignment horizontal="center" vertical="center" wrapText="1"/>
    </xf>
    <xf numFmtId="3" fontId="4" fillId="30" borderId="21" xfId="625" applyNumberFormat="1" applyFont="1" applyFill="1" applyBorder="1" applyAlignment="1">
      <alignment vertical="center" wrapText="1"/>
    </xf>
    <xf numFmtId="3" fontId="4" fillId="30" borderId="21" xfId="0" applyNumberFormat="1" applyFont="1" applyFill="1" applyBorder="1" applyAlignment="1">
      <alignment horizontal="center" vertical="center"/>
    </xf>
    <xf numFmtId="0" fontId="4" fillId="30" borderId="21" xfId="0" applyFont="1" applyFill="1" applyBorder="1" applyAlignment="1">
      <alignment horizontal="center" vertical="center" wrapText="1"/>
    </xf>
    <xf numFmtId="3" fontId="4" fillId="30" borderId="21" xfId="491" applyNumberFormat="1" applyFont="1" applyFill="1" applyBorder="1" applyAlignment="1">
      <alignment horizontal="left" vertical="center" wrapText="1"/>
    </xf>
    <xf numFmtId="3" fontId="5" fillId="30" borderId="21" xfId="629" applyNumberFormat="1" applyFont="1" applyFill="1" applyBorder="1" applyAlignment="1">
      <alignment horizontal="center" vertical="center" wrapText="1"/>
    </xf>
    <xf numFmtId="3" fontId="4" fillId="30" borderId="21" xfId="629" applyNumberFormat="1" applyFont="1" applyFill="1" applyBorder="1" applyAlignment="1">
      <alignment horizontal="center" vertical="center" wrapText="1"/>
    </xf>
    <xf numFmtId="3" fontId="5" fillId="30" borderId="21" xfId="491" applyNumberFormat="1" applyFont="1" applyFill="1" applyBorder="1" applyAlignment="1">
      <alignment horizontal="left" vertical="center" wrapText="1"/>
    </xf>
    <xf numFmtId="0" fontId="5" fillId="30" borderId="21" xfId="491" applyFont="1" applyFill="1" applyBorder="1" applyAlignment="1">
      <alignment horizontal="center" vertical="center" wrapText="1"/>
    </xf>
    <xf numFmtId="3" fontId="5" fillId="30" borderId="21" xfId="491" applyNumberFormat="1" applyFont="1" applyFill="1" applyBorder="1" applyAlignment="1">
      <alignment horizontal="center" vertical="center" wrapText="1"/>
    </xf>
    <xf numFmtId="3" fontId="5" fillId="30" borderId="21" xfId="629" applyNumberFormat="1" applyFont="1" applyFill="1" applyBorder="1" applyAlignment="1">
      <alignment horizontal="left" vertical="center" wrapText="1"/>
    </xf>
    <xf numFmtId="3" fontId="5" fillId="30" borderId="21" xfId="629" applyNumberFormat="1" applyFont="1" applyFill="1" applyBorder="1" applyAlignment="1">
      <alignment horizontal="center" vertical="center"/>
    </xf>
    <xf numFmtId="3" fontId="5" fillId="30" borderId="21" xfId="593" applyNumberFormat="1" applyFont="1" applyFill="1" applyBorder="1" applyAlignment="1">
      <alignment vertical="center" wrapText="1"/>
    </xf>
    <xf numFmtId="3" fontId="5" fillId="30" borderId="21" xfId="624" applyNumberFormat="1" applyFont="1" applyFill="1" applyBorder="1" applyAlignment="1">
      <alignment horizontal="center" vertical="center" wrapText="1"/>
    </xf>
    <xf numFmtId="3" fontId="5" fillId="30" borderId="21" xfId="242" applyNumberFormat="1" applyFont="1" applyFill="1" applyBorder="1" applyAlignment="1">
      <alignment horizontal="right" vertical="center" wrapText="1"/>
    </xf>
    <xf numFmtId="3" fontId="4" fillId="30" borderId="21" xfId="491" applyNumberFormat="1" applyFont="1" applyFill="1" applyBorder="1" applyAlignment="1">
      <alignment horizontal="center" vertical="center" wrapText="1"/>
    </xf>
    <xf numFmtId="3" fontId="5" fillId="30" borderId="21" xfId="528" applyNumberFormat="1" applyFont="1" applyFill="1" applyBorder="1" applyAlignment="1">
      <alignment horizontal="left" vertical="center" wrapText="1"/>
    </xf>
    <xf numFmtId="3" fontId="5" fillId="30" borderId="21" xfId="491" applyNumberFormat="1" applyFont="1" applyFill="1" applyBorder="1" applyAlignment="1">
      <alignment horizontal="center" vertical="center"/>
    </xf>
    <xf numFmtId="3" fontId="5" fillId="30" borderId="21" xfId="246" applyNumberFormat="1" applyFont="1" applyFill="1" applyBorder="1" applyAlignment="1">
      <alignment horizontal="center" vertical="center"/>
    </xf>
    <xf numFmtId="0" fontId="5" fillId="30" borderId="21" xfId="630" applyFont="1" applyFill="1" applyBorder="1" applyAlignment="1">
      <alignment horizontal="center" vertical="center" wrapText="1"/>
    </xf>
    <xf numFmtId="3" fontId="4" fillId="30" borderId="21" xfId="625" applyNumberFormat="1" applyFont="1" applyFill="1" applyBorder="1" applyAlignment="1">
      <alignment horizontal="center" vertical="center"/>
    </xf>
    <xf numFmtId="3" fontId="5" fillId="30" borderId="21" xfId="292" applyNumberFormat="1" applyFont="1" applyFill="1" applyBorder="1" applyAlignment="1">
      <alignment horizontal="center" vertical="center"/>
    </xf>
    <xf numFmtId="3" fontId="4" fillId="30" borderId="21" xfId="630" applyNumberFormat="1" applyFont="1" applyFill="1" applyBorder="1" applyAlignment="1">
      <alignment horizontal="center" vertical="center"/>
    </xf>
    <xf numFmtId="3" fontId="4" fillId="30" borderId="21" xfId="627" applyNumberFormat="1" applyFont="1" applyFill="1" applyBorder="1" applyAlignment="1">
      <alignment horizontal="left" vertical="center" wrapText="1"/>
    </xf>
    <xf numFmtId="3" fontId="4" fillId="30" borderId="21" xfId="625" applyNumberFormat="1" applyFont="1" applyFill="1" applyBorder="1" applyAlignment="1">
      <alignment horizontal="right" vertical="center"/>
    </xf>
    <xf numFmtId="0" fontId="4" fillId="30" borderId="21" xfId="630" applyFont="1" applyFill="1" applyBorder="1" applyAlignment="1">
      <alignment horizontal="center" vertical="center" wrapText="1"/>
    </xf>
    <xf numFmtId="0" fontId="5" fillId="30" borderId="21" xfId="0" applyFont="1" applyFill="1" applyBorder="1" applyAlignment="1">
      <alignment horizontal="center" vertical="center" wrapText="1"/>
    </xf>
    <xf numFmtId="3" fontId="5" fillId="30" borderId="21" xfId="491" applyNumberFormat="1" applyFont="1" applyFill="1" applyBorder="1" applyAlignment="1">
      <alignment horizontal="right" vertical="center" wrapText="1"/>
    </xf>
    <xf numFmtId="0" fontId="5" fillId="30" borderId="21" xfId="0" applyFont="1" applyFill="1" applyBorder="1" applyAlignment="1">
      <alignment horizontal="left" vertical="center" wrapText="1"/>
    </xf>
    <xf numFmtId="3" fontId="4" fillId="30" borderId="21" xfId="635" applyNumberFormat="1" applyFont="1" applyFill="1" applyBorder="1" applyAlignment="1">
      <alignment horizontal="left" vertical="center" wrapText="1"/>
    </xf>
    <xf numFmtId="3" fontId="12" fillId="30" borderId="21" xfId="625" applyNumberFormat="1" applyFont="1" applyFill="1" applyBorder="1" applyAlignment="1">
      <alignment horizontal="center" vertical="center" wrapText="1"/>
    </xf>
    <xf numFmtId="3" fontId="5" fillId="30" borderId="21" xfId="594" applyNumberFormat="1" applyFont="1" applyFill="1" applyBorder="1" applyAlignment="1">
      <alignment horizontal="center" vertical="center" wrapText="1"/>
    </xf>
    <xf numFmtId="3" fontId="5" fillId="30" borderId="21" xfId="635" applyNumberFormat="1" applyFont="1" applyFill="1" applyBorder="1" applyAlignment="1">
      <alignment horizontal="left" vertical="center" wrapText="1"/>
    </xf>
    <xf numFmtId="3" fontId="5" fillId="30" borderId="21" xfId="593" applyNumberFormat="1" applyFont="1" applyFill="1" applyBorder="1" applyAlignment="1">
      <alignment horizontal="center" vertical="center" wrapText="1"/>
    </xf>
    <xf numFmtId="3" fontId="4" fillId="30" borderId="21" xfId="635" applyNumberFormat="1" applyFont="1" applyFill="1" applyBorder="1" applyAlignment="1">
      <alignment horizontal="center" vertical="center" wrapText="1"/>
    </xf>
    <xf numFmtId="168" fontId="5" fillId="30" borderId="21" xfId="242" applyNumberFormat="1" applyFont="1" applyFill="1" applyBorder="1" applyAlignment="1">
      <alignment horizontal="center" vertical="center" wrapText="1"/>
    </xf>
    <xf numFmtId="9" fontId="5" fillId="30" borderId="21" xfId="625" applyNumberFormat="1" applyFont="1" applyFill="1" applyBorder="1" applyAlignment="1">
      <alignment horizontal="center" vertical="center" wrapText="1"/>
    </xf>
    <xf numFmtId="0" fontId="4" fillId="30" borderId="21" xfId="491" applyFont="1" applyFill="1" applyBorder="1" applyAlignment="1">
      <alignment horizontal="center" vertical="center" wrapText="1"/>
    </xf>
    <xf numFmtId="0" fontId="4" fillId="30" borderId="21" xfId="491" applyFont="1" applyFill="1" applyBorder="1" applyAlignment="1">
      <alignment vertical="center" wrapText="1"/>
    </xf>
    <xf numFmtId="0" fontId="5" fillId="30" borderId="21" xfId="0" applyFont="1" applyFill="1" applyBorder="1" applyAlignment="1">
      <alignment horizontal="center"/>
    </xf>
    <xf numFmtId="0" fontId="5" fillId="30" borderId="21" xfId="491" applyFont="1" applyFill="1" applyBorder="1" applyAlignment="1">
      <alignment vertical="center" wrapText="1"/>
    </xf>
    <xf numFmtId="0" fontId="4" fillId="30" borderId="21" xfId="0" applyFont="1" applyFill="1" applyBorder="1" applyAlignment="1">
      <alignment horizontal="center"/>
    </xf>
    <xf numFmtId="219" fontId="4" fillId="30" borderId="21" xfId="0" applyNumberFormat="1" applyFont="1" applyFill="1" applyBorder="1" applyAlignment="1">
      <alignment horizontal="center" vertical="center"/>
    </xf>
    <xf numFmtId="0" fontId="4" fillId="30" borderId="21" xfId="0" applyFont="1" applyFill="1" applyBorder="1" applyAlignment="1">
      <alignment horizontal="left" vertical="center" wrapText="1"/>
    </xf>
    <xf numFmtId="3" fontId="5" fillId="30" borderId="21" xfId="0" applyNumberFormat="1" applyFont="1" applyFill="1" applyBorder="1" applyAlignment="1">
      <alignment horizontal="center" vertical="center"/>
    </xf>
    <xf numFmtId="169" fontId="5" fillId="30" borderId="21" xfId="0" applyNumberFormat="1" applyFont="1" applyFill="1" applyBorder="1" applyAlignment="1">
      <alignment horizontal="right" vertical="center" wrapText="1"/>
    </xf>
    <xf numFmtId="219" fontId="5" fillId="30" borderId="21" xfId="0" applyNumberFormat="1" applyFont="1" applyFill="1" applyBorder="1" applyAlignment="1">
      <alignment horizontal="center" vertical="center" wrapText="1"/>
    </xf>
    <xf numFmtId="219" fontId="4" fillId="30" borderId="21" xfId="0" applyNumberFormat="1" applyFont="1" applyFill="1" applyBorder="1" applyAlignment="1">
      <alignment horizontal="center" vertical="center" wrapText="1"/>
    </xf>
    <xf numFmtId="0" fontId="4" fillId="30" borderId="21" xfId="635" applyFont="1" applyFill="1" applyBorder="1" applyAlignment="1">
      <alignment horizontal="left" vertical="center" wrapText="1"/>
    </xf>
    <xf numFmtId="0" fontId="5" fillId="30" borderId="21" xfId="0" applyFont="1" applyFill="1" applyBorder="1" applyAlignment="1">
      <alignment horizontal="center" wrapText="1"/>
    </xf>
    <xf numFmtId="3" fontId="5" fillId="30" borderId="21" xfId="0" applyNumberFormat="1" applyFont="1" applyFill="1" applyBorder="1" applyAlignment="1">
      <alignment horizontal="center" wrapText="1"/>
    </xf>
    <xf numFmtId="0" fontId="5" fillId="30" borderId="21" xfId="623" applyFont="1" applyFill="1" applyBorder="1" applyAlignment="1">
      <alignment horizontal="left" vertical="center" wrapText="1"/>
    </xf>
    <xf numFmtId="49" fontId="4" fillId="30" borderId="21" xfId="625" applyNumberFormat="1" applyFont="1" applyFill="1" applyBorder="1" applyAlignment="1">
      <alignment horizontal="center" vertical="center"/>
    </xf>
    <xf numFmtId="4" fontId="5" fillId="30" borderId="21" xfId="0" applyNumberFormat="1" applyFont="1" applyFill="1" applyBorder="1" applyAlignment="1">
      <alignment horizontal="center" vertical="center" wrapText="1"/>
    </xf>
    <xf numFmtId="0" fontId="5" fillId="30" borderId="21" xfId="629" applyFont="1" applyFill="1" applyBorder="1" applyAlignment="1">
      <alignment horizontal="center" vertical="center" wrapText="1"/>
    </xf>
    <xf numFmtId="3" fontId="5" fillId="30" borderId="21" xfId="626" applyNumberFormat="1" applyFont="1" applyFill="1" applyBorder="1" applyAlignment="1">
      <alignment horizontal="center" vertical="center" wrapText="1"/>
    </xf>
    <xf numFmtId="0" fontId="4" fillId="30" borderId="21" xfId="623" applyFont="1" applyFill="1" applyBorder="1" applyAlignment="1">
      <alignment horizontal="left" vertical="center" wrapText="1"/>
    </xf>
    <xf numFmtId="0" fontId="4" fillId="30" borderId="21" xfId="633" applyFont="1" applyFill="1" applyBorder="1" applyAlignment="1">
      <alignment horizontal="center" vertical="center" wrapText="1"/>
    </xf>
    <xf numFmtId="0" fontId="4" fillId="30" borderId="21" xfId="633" applyFont="1" applyFill="1" applyBorder="1" applyAlignment="1">
      <alignment horizontal="left" vertical="center" wrapText="1"/>
    </xf>
    <xf numFmtId="3" fontId="4" fillId="30" borderId="21" xfId="633" applyNumberFormat="1" applyFont="1" applyFill="1" applyBorder="1" applyAlignment="1">
      <alignment horizontal="center" vertical="center" wrapText="1"/>
    </xf>
    <xf numFmtId="220" fontId="4" fillId="30" borderId="21" xfId="234" applyNumberFormat="1" applyFont="1" applyFill="1" applyBorder="1" applyAlignment="1">
      <alignment vertical="center"/>
    </xf>
    <xf numFmtId="3" fontId="4" fillId="30" borderId="21" xfId="628" applyNumberFormat="1" applyFont="1" applyFill="1" applyBorder="1" applyAlignment="1">
      <alignment horizontal="center" vertical="center" wrapText="1"/>
    </xf>
    <xf numFmtId="0" fontId="4" fillId="30" borderId="21" xfId="628" applyFont="1" applyFill="1" applyBorder="1" applyAlignment="1">
      <alignment horizontal="center" vertical="center" wrapText="1"/>
    </xf>
    <xf numFmtId="220" fontId="5" fillId="30" borderId="21" xfId="234" applyNumberFormat="1" applyFont="1" applyFill="1" applyBorder="1" applyAlignment="1">
      <alignment vertical="center"/>
    </xf>
    <xf numFmtId="3" fontId="4" fillId="30" borderId="21" xfId="629" applyNumberFormat="1" applyFont="1" applyFill="1" applyBorder="1" applyAlignment="1">
      <alignment horizontal="center" vertical="center"/>
    </xf>
    <xf numFmtId="3" fontId="5" fillId="30" borderId="21" xfId="629" quotePrefix="1" applyNumberFormat="1" applyFont="1" applyFill="1" applyBorder="1" applyAlignment="1">
      <alignment horizontal="center" vertical="center" wrapText="1"/>
    </xf>
    <xf numFmtId="3" fontId="4" fillId="30" borderId="21" xfId="628" applyNumberFormat="1" applyFont="1" applyFill="1" applyBorder="1" applyAlignment="1">
      <alignment horizontal="left" vertical="center" wrapText="1"/>
    </xf>
    <xf numFmtId="3" fontId="4" fillId="30" borderId="21" xfId="628" applyNumberFormat="1" applyFont="1" applyFill="1" applyBorder="1" applyAlignment="1">
      <alignment horizontal="center" vertical="center"/>
    </xf>
    <xf numFmtId="169" fontId="5" fillId="30" borderId="21" xfId="0" applyNumberFormat="1" applyFont="1" applyFill="1" applyBorder="1" applyAlignment="1">
      <alignment horizontal="center" vertical="center" wrapText="1"/>
    </xf>
    <xf numFmtId="220" fontId="5" fillId="30" borderId="21" xfId="626" applyNumberFormat="1" applyFont="1" applyFill="1" applyBorder="1" applyAlignment="1">
      <alignment horizontal="center" vertical="center" wrapText="1"/>
    </xf>
    <xf numFmtId="3" fontId="5" fillId="30" borderId="21" xfId="628" applyNumberFormat="1" applyFont="1" applyFill="1" applyBorder="1" applyAlignment="1">
      <alignment horizontal="center" vertical="center" wrapText="1"/>
    </xf>
    <xf numFmtId="3" fontId="5" fillId="30" borderId="21" xfId="628" applyNumberFormat="1" applyFont="1" applyFill="1" applyBorder="1" applyAlignment="1">
      <alignment horizontal="center" vertical="center"/>
    </xf>
    <xf numFmtId="49" fontId="5" fillId="30" borderId="21" xfId="636" applyNumberFormat="1" applyFont="1" applyFill="1" applyBorder="1" applyAlignment="1">
      <alignment vertical="center" wrapText="1"/>
    </xf>
    <xf numFmtId="49" fontId="5" fillId="30" borderId="21" xfId="636" applyNumberFormat="1" applyFont="1" applyFill="1" applyBorder="1" applyAlignment="1">
      <alignment horizontal="center" vertical="center" wrapText="1"/>
    </xf>
    <xf numFmtId="221" fontId="4" fillId="30" borderId="21" xfId="628" applyNumberFormat="1" applyFont="1" applyFill="1" applyBorder="1" applyAlignment="1">
      <alignment horizontal="center" vertical="center" wrapText="1"/>
    </xf>
    <xf numFmtId="1" fontId="5" fillId="30" borderId="21" xfId="625" quotePrefix="1" applyNumberFormat="1" applyFont="1" applyFill="1" applyBorder="1" applyAlignment="1">
      <alignment horizontal="center" vertical="center" wrapText="1"/>
    </xf>
    <xf numFmtId="3" fontId="5" fillId="30" borderId="21" xfId="632" applyNumberFormat="1" applyFont="1" applyFill="1" applyBorder="1" applyAlignment="1" applyProtection="1">
      <alignment horizontal="center" vertical="center" wrapText="1"/>
    </xf>
    <xf numFmtId="221" fontId="5" fillId="30" borderId="21" xfId="628" applyNumberFormat="1" applyFont="1" applyFill="1" applyBorder="1" applyAlignment="1">
      <alignment horizontal="center" vertical="center" wrapText="1"/>
    </xf>
    <xf numFmtId="0" fontId="5" fillId="30" borderId="21" xfId="493" applyFont="1" applyFill="1" applyBorder="1" applyAlignment="1">
      <alignment horizontal="center" vertical="center" wrapText="1"/>
    </xf>
    <xf numFmtId="49" fontId="5" fillId="30" borderId="21" xfId="0" applyNumberFormat="1" applyFont="1" applyFill="1" applyBorder="1" applyAlignment="1" applyProtection="1">
      <alignment horizontal="center" vertical="center" wrapText="1"/>
    </xf>
    <xf numFmtId="220" fontId="5" fillId="30" borderId="21" xfId="243" applyNumberFormat="1" applyFont="1" applyFill="1" applyBorder="1" applyAlignment="1" applyProtection="1">
      <alignment vertical="center"/>
    </xf>
    <xf numFmtId="220" fontId="5" fillId="30" borderId="21" xfId="248" applyNumberFormat="1" applyFont="1" applyFill="1" applyBorder="1" applyAlignment="1">
      <alignment vertical="center"/>
    </xf>
    <xf numFmtId="3" fontId="5" fillId="30" borderId="21" xfId="255" applyNumberFormat="1" applyFont="1" applyFill="1" applyBorder="1" applyAlignment="1" applyProtection="1">
      <alignment vertical="center"/>
    </xf>
    <xf numFmtId="0" fontId="5" fillId="30" borderId="21" xfId="493" applyFont="1" applyFill="1" applyBorder="1" applyAlignment="1">
      <alignment horizontal="left" vertical="center" wrapText="1"/>
    </xf>
    <xf numFmtId="49" fontId="5" fillId="30" borderId="21" xfId="0" applyNumberFormat="1" applyFont="1" applyFill="1" applyBorder="1" applyAlignment="1" applyProtection="1">
      <alignment vertical="center" wrapText="1"/>
    </xf>
    <xf numFmtId="168" fontId="5" fillId="30" borderId="21" xfId="234" applyNumberFormat="1" applyFont="1" applyFill="1" applyBorder="1" applyAlignment="1">
      <alignment vertical="center"/>
    </xf>
    <xf numFmtId="49" fontId="4" fillId="30" borderId="21" xfId="0" applyNumberFormat="1" applyFont="1" applyFill="1" applyBorder="1" applyAlignment="1" applyProtection="1">
      <alignment vertical="center" wrapText="1"/>
    </xf>
    <xf numFmtId="49" fontId="4" fillId="30" borderId="21" xfId="636" applyNumberFormat="1" applyFont="1" applyFill="1" applyBorder="1" applyAlignment="1">
      <alignment horizontal="center" vertical="center" wrapText="1"/>
    </xf>
    <xf numFmtId="0" fontId="4" fillId="30" borderId="21" xfId="493" applyFont="1" applyFill="1" applyBorder="1" applyAlignment="1">
      <alignment horizontal="center" vertical="center" wrapText="1"/>
    </xf>
    <xf numFmtId="0" fontId="5" fillId="30" borderId="21" xfId="0" applyFont="1" applyFill="1" applyBorder="1" applyAlignment="1">
      <alignment horizontal="justify" vertical="center"/>
    </xf>
    <xf numFmtId="1" fontId="5" fillId="30" borderId="21" xfId="625" applyNumberFormat="1" applyFont="1" applyFill="1" applyBorder="1" applyAlignment="1" applyProtection="1">
      <alignment horizontal="center" vertical="center" wrapText="1"/>
    </xf>
    <xf numFmtId="1" fontId="4" fillId="30" borderId="21" xfId="625" applyNumberFormat="1" applyFont="1" applyFill="1" applyBorder="1" applyAlignment="1" applyProtection="1">
      <alignment vertical="center"/>
    </xf>
    <xf numFmtId="49" fontId="5" fillId="30" borderId="21" xfId="0" applyNumberFormat="1" applyFont="1" applyFill="1" applyBorder="1" applyAlignment="1">
      <alignment vertical="center" wrapText="1"/>
    </xf>
    <xf numFmtId="221" fontId="5" fillId="30" borderId="21" xfId="629" applyNumberFormat="1" applyFont="1" applyFill="1" applyBorder="1" applyAlignment="1">
      <alignment horizontal="center" vertical="center" wrapText="1"/>
    </xf>
    <xf numFmtId="1" fontId="5" fillId="30" borderId="21" xfId="625" applyNumberFormat="1" applyFont="1" applyFill="1" applyBorder="1" applyAlignment="1" applyProtection="1">
      <alignment horizontal="center" vertical="center"/>
    </xf>
    <xf numFmtId="0" fontId="5" fillId="30" borderId="21" xfId="0" applyFont="1" applyFill="1" applyBorder="1" applyAlignment="1" applyProtection="1">
      <alignment horizontal="center" vertical="center" wrapText="1"/>
    </xf>
    <xf numFmtId="1" fontId="4" fillId="30" borderId="21" xfId="625" applyNumberFormat="1" applyFont="1" applyFill="1" applyBorder="1" applyAlignment="1" applyProtection="1">
      <alignment horizontal="center" vertical="center"/>
    </xf>
    <xf numFmtId="0" fontId="4" fillId="30" borderId="21" xfId="0" applyFont="1" applyFill="1" applyBorder="1" applyAlignment="1" applyProtection="1">
      <alignment horizontal="center" vertical="center" wrapText="1"/>
    </xf>
    <xf numFmtId="220" fontId="4" fillId="30" borderId="21" xfId="255" applyNumberFormat="1" applyFont="1" applyFill="1" applyBorder="1" applyAlignment="1" applyProtection="1">
      <alignment vertical="center"/>
    </xf>
    <xf numFmtId="0" fontId="5" fillId="30" borderId="31" xfId="0" applyFont="1" applyFill="1" applyBorder="1" applyAlignment="1">
      <alignment horizontal="center"/>
    </xf>
    <xf numFmtId="0" fontId="5" fillId="30" borderId="31" xfId="0" applyFont="1" applyFill="1" applyBorder="1" applyAlignment="1">
      <alignment horizontal="left"/>
    </xf>
    <xf numFmtId="0" fontId="5" fillId="30" borderId="21" xfId="0" applyFont="1" applyFill="1" applyBorder="1" applyAlignment="1">
      <alignment horizontal="left"/>
    </xf>
    <xf numFmtId="0" fontId="5" fillId="30" borderId="0" xfId="0" applyFont="1" applyFill="1" applyBorder="1" applyAlignment="1">
      <alignment horizontal="center" vertical="center"/>
    </xf>
    <xf numFmtId="0" fontId="5" fillId="30" borderId="31" xfId="0" applyFont="1" applyFill="1" applyBorder="1" applyAlignment="1">
      <alignment horizontal="center" vertical="center"/>
    </xf>
    <xf numFmtId="220" fontId="5" fillId="30" borderId="21" xfId="234" applyNumberFormat="1" applyFont="1" applyFill="1" applyBorder="1" applyAlignment="1">
      <alignment horizontal="center" vertical="center"/>
    </xf>
    <xf numFmtId="3" fontId="5" fillId="30" borderId="32" xfId="625" applyNumberFormat="1" applyFont="1" applyFill="1" applyBorder="1" applyAlignment="1">
      <alignment vertical="center" wrapText="1"/>
    </xf>
    <xf numFmtId="168" fontId="4" fillId="30" borderId="21" xfId="243" applyNumberFormat="1" applyFont="1" applyFill="1" applyBorder="1" applyAlignment="1">
      <alignment vertical="center" wrapText="1"/>
    </xf>
    <xf numFmtId="3" fontId="4" fillId="30" borderId="31" xfId="625" applyNumberFormat="1" applyFont="1" applyFill="1" applyBorder="1" applyAlignment="1">
      <alignment horizontal="center" vertical="center" wrapText="1"/>
    </xf>
    <xf numFmtId="3" fontId="4" fillId="30" borderId="31" xfId="625" applyNumberFormat="1" applyFont="1" applyFill="1" applyBorder="1" applyAlignment="1">
      <alignment horizontal="left" vertical="center" wrapText="1"/>
    </xf>
    <xf numFmtId="3" fontId="5" fillId="30" borderId="31" xfId="625" applyNumberFormat="1" applyFont="1" applyFill="1" applyBorder="1" applyAlignment="1">
      <alignment horizontal="center" vertical="center" wrapText="1"/>
    </xf>
    <xf numFmtId="0" fontId="133" fillId="0" borderId="0" xfId="475" applyFont="1" applyAlignment="1">
      <alignment vertical="center" wrapText="1"/>
    </xf>
    <xf numFmtId="0" fontId="131" fillId="30" borderId="0" xfId="494" applyFont="1" applyFill="1" applyAlignment="1">
      <alignment horizontal="center" vertical="center" wrapText="1"/>
    </xf>
    <xf numFmtId="0" fontId="131" fillId="30" borderId="0" xfId="494" applyFont="1" applyFill="1" applyAlignment="1">
      <alignment horizontal="center" vertical="center"/>
    </xf>
    <xf numFmtId="0" fontId="131" fillId="30" borderId="0" xfId="0" applyFont="1" applyFill="1" applyAlignment="1">
      <alignment horizontal="center" vertical="center"/>
    </xf>
    <xf numFmtId="0" fontId="131" fillId="30" borderId="0" xfId="494" applyFont="1" applyFill="1"/>
    <xf numFmtId="0" fontId="131" fillId="30" borderId="0" xfId="494" applyFont="1" applyFill="1" applyAlignment="1">
      <alignment horizontal="center"/>
    </xf>
    <xf numFmtId="0" fontId="131" fillId="30" borderId="0" xfId="631" applyFont="1" applyFill="1" applyAlignment="1">
      <alignment horizontal="center" vertical="center" wrapText="1"/>
    </xf>
    <xf numFmtId="0" fontId="4" fillId="30" borderId="0" xfId="494" applyFont="1" applyFill="1"/>
    <xf numFmtId="168" fontId="4" fillId="30" borderId="0" xfId="494" applyNumberFormat="1" applyFont="1" applyFill="1"/>
    <xf numFmtId="0" fontId="4" fillId="30" borderId="0" xfId="0" applyFont="1" applyFill="1" applyAlignment="1">
      <alignment vertical="center" wrapText="1"/>
    </xf>
    <xf numFmtId="0" fontId="5" fillId="30" borderId="0" xfId="494" applyFont="1" applyFill="1"/>
    <xf numFmtId="0" fontId="5" fillId="30" borderId="0" xfId="494" applyFont="1" applyFill="1" applyAlignment="1">
      <alignment horizontal="center"/>
    </xf>
    <xf numFmtId="0" fontId="5" fillId="30" borderId="0" xfId="494" applyFont="1" applyFill="1" applyAlignment="1">
      <alignment wrapText="1"/>
    </xf>
    <xf numFmtId="0" fontId="5" fillId="30" borderId="0" xfId="494" applyFont="1" applyFill="1" applyAlignment="1">
      <alignment horizontal="center" vertical="center" wrapText="1"/>
    </xf>
    <xf numFmtId="0" fontId="5" fillId="30" borderId="0" xfId="494" applyFont="1" applyFill="1" applyAlignment="1">
      <alignment horizontal="center" vertical="center"/>
    </xf>
    <xf numFmtId="0" fontId="5" fillId="30" borderId="0" xfId="0" applyFont="1" applyFill="1" applyAlignment="1">
      <alignment horizontal="center" vertical="center"/>
    </xf>
    <xf numFmtId="173" fontId="132" fillId="30" borderId="21" xfId="0" applyNumberFormat="1" applyFont="1" applyFill="1" applyBorder="1" applyAlignment="1">
      <alignment horizontal="center" vertical="center" wrapText="1"/>
    </xf>
    <xf numFmtId="0" fontId="6" fillId="30" borderId="21" xfId="0" applyFont="1" applyFill="1" applyBorder="1" applyAlignment="1">
      <alignment horizontal="center" vertical="center" wrapText="1"/>
    </xf>
    <xf numFmtId="3" fontId="132" fillId="30" borderId="21" xfId="0" applyNumberFormat="1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 wrapText="1"/>
    </xf>
    <xf numFmtId="0" fontId="132" fillId="0" borderId="21" xfId="0" applyFont="1" applyFill="1" applyBorder="1" applyAlignment="1">
      <alignment horizontal="center" vertical="center" wrapText="1"/>
    </xf>
    <xf numFmtId="3" fontId="132" fillId="30" borderId="21" xfId="0" applyNumberFormat="1" applyFont="1" applyFill="1" applyBorder="1" applyAlignment="1">
      <alignment horizontal="center" vertical="center" wrapText="1"/>
    </xf>
    <xf numFmtId="0" fontId="132" fillId="30" borderId="21" xfId="0" applyFont="1" applyFill="1" applyBorder="1" applyAlignment="1">
      <alignment horizontal="center" vertical="center" wrapText="1"/>
    </xf>
    <xf numFmtId="0" fontId="6" fillId="30" borderId="29" xfId="0" applyFont="1" applyFill="1" applyBorder="1" applyAlignment="1">
      <alignment horizontal="center" vertical="center" wrapText="1"/>
    </xf>
    <xf numFmtId="3" fontId="132" fillId="30" borderId="29" xfId="0" applyNumberFormat="1" applyFont="1" applyFill="1" applyBorder="1" applyAlignment="1">
      <alignment horizontal="center" vertical="center"/>
    </xf>
    <xf numFmtId="3" fontId="132" fillId="30" borderId="21" xfId="625" applyNumberFormat="1" applyFont="1" applyFill="1" applyBorder="1" applyAlignment="1">
      <alignment horizontal="center" vertical="center" wrapText="1"/>
    </xf>
    <xf numFmtId="0" fontId="132" fillId="0" borderId="21" xfId="629" applyFont="1" applyFill="1" applyBorder="1" applyAlignment="1">
      <alignment horizontal="center" vertical="center" wrapText="1"/>
    </xf>
    <xf numFmtId="0" fontId="135" fillId="0" borderId="0" xfId="0" applyFont="1" applyFill="1" applyAlignment="1">
      <alignment horizontal="center" vertical="center" wrapText="1"/>
    </xf>
    <xf numFmtId="0" fontId="133" fillId="30" borderId="21" xfId="475" applyFont="1" applyFill="1" applyBorder="1" applyAlignment="1">
      <alignment vertical="center" wrapText="1"/>
    </xf>
    <xf numFmtId="0" fontId="5" fillId="30" borderId="29" xfId="0" applyFont="1" applyFill="1" applyBorder="1" applyAlignment="1">
      <alignment horizontal="center" vertical="center" wrapText="1"/>
    </xf>
    <xf numFmtId="3" fontId="5" fillId="30" borderId="29" xfId="631" applyNumberFormat="1" applyFont="1" applyFill="1" applyBorder="1" applyAlignment="1">
      <alignment horizontal="center" vertical="center" wrapText="1"/>
    </xf>
    <xf numFmtId="168" fontId="4" fillId="30" borderId="1" xfId="243" applyNumberFormat="1" applyFont="1" applyFill="1" applyBorder="1" applyAlignment="1">
      <alignment horizontal="center" vertical="center" wrapText="1"/>
    </xf>
    <xf numFmtId="168" fontId="5" fillId="30" borderId="29" xfId="243" applyNumberFormat="1" applyFont="1" applyFill="1" applyBorder="1" applyAlignment="1">
      <alignment horizontal="center" vertical="center" wrapText="1"/>
    </xf>
    <xf numFmtId="0" fontId="132" fillId="30" borderId="21" xfId="629" applyFont="1" applyFill="1" applyBorder="1" applyAlignment="1">
      <alignment horizontal="center" vertical="center" wrapText="1"/>
    </xf>
    <xf numFmtId="0" fontId="135" fillId="30" borderId="21" xfId="0" applyFont="1" applyFill="1" applyBorder="1" applyAlignment="1">
      <alignment horizontal="center" vertical="center" wrapText="1"/>
    </xf>
    <xf numFmtId="3" fontId="135" fillId="30" borderId="21" xfId="0" applyNumberFormat="1" applyFont="1" applyFill="1" applyBorder="1" applyAlignment="1">
      <alignment horizontal="left" vertical="center" wrapText="1"/>
    </xf>
    <xf numFmtId="0" fontId="132" fillId="30" borderId="21" xfId="0" applyFont="1" applyFill="1" applyBorder="1" applyAlignment="1">
      <alignment horizontal="left" vertical="center" wrapText="1"/>
    </xf>
    <xf numFmtId="0" fontId="132" fillId="30" borderId="29" xfId="0" applyFont="1" applyFill="1" applyBorder="1" applyAlignment="1">
      <alignment horizontal="center" vertical="center" wrapText="1"/>
    </xf>
    <xf numFmtId="0" fontId="132" fillId="30" borderId="29" xfId="0" applyFont="1" applyFill="1" applyBorder="1" applyAlignment="1">
      <alignment horizontal="left" vertical="center" wrapText="1"/>
    </xf>
    <xf numFmtId="3" fontId="132" fillId="30" borderId="21" xfId="481" applyNumberFormat="1" applyFont="1" applyFill="1" applyBorder="1" applyAlignment="1">
      <alignment horizontal="left" vertical="center" wrapText="1"/>
    </xf>
    <xf numFmtId="1" fontId="132" fillId="30" borderId="21" xfId="625" applyNumberFormat="1" applyFont="1" applyFill="1" applyBorder="1" applyAlignment="1">
      <alignment horizontal="center" vertical="center" wrapText="1"/>
    </xf>
    <xf numFmtId="167" fontId="132" fillId="30" borderId="21" xfId="0" applyNumberFormat="1" applyFont="1" applyFill="1" applyBorder="1" applyAlignment="1">
      <alignment horizontal="center" vertical="center"/>
    </xf>
    <xf numFmtId="168" fontId="132" fillId="30" borderId="21" xfId="268" applyNumberFormat="1" applyFont="1" applyFill="1" applyBorder="1" applyAlignment="1">
      <alignment horizontal="center" vertical="center" wrapText="1"/>
    </xf>
    <xf numFmtId="168" fontId="132" fillId="30" borderId="21" xfId="0" applyNumberFormat="1" applyFont="1" applyFill="1" applyBorder="1" applyAlignment="1">
      <alignment horizontal="center" vertical="center" wrapText="1"/>
    </xf>
    <xf numFmtId="3" fontId="132" fillId="30" borderId="21" xfId="268" applyNumberFormat="1" applyFont="1" applyFill="1" applyBorder="1" applyAlignment="1">
      <alignment horizontal="center" vertical="center" wrapText="1"/>
    </xf>
    <xf numFmtId="0" fontId="149" fillId="0" borderId="0" xfId="475" applyFont="1" applyAlignment="1">
      <alignment vertical="center" wrapText="1"/>
    </xf>
    <xf numFmtId="0" fontId="150" fillId="0" borderId="0" xfId="475" applyFont="1" applyAlignment="1">
      <alignment horizontal="center" vertical="center" wrapText="1"/>
    </xf>
    <xf numFmtId="0" fontId="151" fillId="0" borderId="0" xfId="475" applyFont="1" applyAlignment="1">
      <alignment vertical="center" wrapText="1"/>
    </xf>
    <xf numFmtId="0" fontId="152" fillId="0" borderId="0" xfId="475" applyFont="1" applyAlignment="1">
      <alignment vertical="center" wrapText="1"/>
    </xf>
    <xf numFmtId="0" fontId="152" fillId="0" borderId="15" xfId="475" applyFont="1" applyBorder="1" applyAlignment="1">
      <alignment horizontal="center" vertical="center" wrapText="1"/>
    </xf>
    <xf numFmtId="0" fontId="153" fillId="0" borderId="0" xfId="475" applyFont="1" applyAlignment="1">
      <alignment vertical="center" wrapText="1"/>
    </xf>
    <xf numFmtId="3" fontId="6" fillId="30" borderId="21" xfId="629" applyNumberFormat="1" applyFont="1" applyFill="1" applyBorder="1" applyAlignment="1">
      <alignment horizontal="center" vertical="center" wrapText="1"/>
    </xf>
    <xf numFmtId="0" fontId="152" fillId="0" borderId="15" xfId="475" applyFont="1" applyBorder="1" applyAlignment="1">
      <alignment vertical="center" wrapText="1"/>
    </xf>
    <xf numFmtId="3" fontId="152" fillId="0" borderId="15" xfId="475" applyNumberFormat="1" applyFont="1" applyBorder="1" applyAlignment="1">
      <alignment vertical="center" wrapText="1"/>
    </xf>
    <xf numFmtId="3" fontId="132" fillId="30" borderId="29" xfId="625" applyNumberFormat="1" applyFont="1" applyFill="1" applyBorder="1" applyAlignment="1">
      <alignment horizontal="center" vertical="center" wrapText="1"/>
    </xf>
    <xf numFmtId="0" fontId="6" fillId="0" borderId="29" xfId="0" applyFont="1" applyFill="1" applyBorder="1" applyAlignment="1">
      <alignment horizontal="center" vertical="center" wrapText="1"/>
    </xf>
    <xf numFmtId="3" fontId="132" fillId="0" borderId="29" xfId="0" applyNumberFormat="1" applyFont="1" applyFill="1" applyBorder="1" applyAlignment="1">
      <alignment horizontal="center" vertical="center" wrapText="1"/>
    </xf>
    <xf numFmtId="0" fontId="132" fillId="0" borderId="29" xfId="629" applyFont="1" applyFill="1" applyBorder="1" applyAlignment="1">
      <alignment horizontal="center" vertical="center" wrapText="1"/>
    </xf>
    <xf numFmtId="0" fontId="153" fillId="0" borderId="0" xfId="475" applyFont="1" applyAlignment="1">
      <alignment horizontal="center" vertical="center" wrapText="1"/>
    </xf>
    <xf numFmtId="3" fontId="2" fillId="30" borderId="21" xfId="0" applyNumberFormat="1" applyFont="1" applyFill="1" applyBorder="1" applyAlignment="1">
      <alignment horizontal="center" vertical="center" wrapText="1"/>
    </xf>
    <xf numFmtId="3" fontId="2" fillId="30" borderId="21" xfId="0" applyNumberFormat="1" applyFont="1" applyFill="1" applyBorder="1" applyAlignment="1">
      <alignment horizontal="left" vertical="center" wrapText="1"/>
    </xf>
    <xf numFmtId="3" fontId="115" fillId="30" borderId="21" xfId="0" applyNumberFormat="1" applyFont="1" applyFill="1" applyBorder="1" applyAlignment="1">
      <alignment horizontal="center" vertical="center" wrapText="1"/>
    </xf>
    <xf numFmtId="3" fontId="115" fillId="30" borderId="21" xfId="0" applyNumberFormat="1" applyFont="1" applyFill="1" applyBorder="1" applyAlignment="1">
      <alignment horizontal="left" vertical="center" wrapText="1"/>
    </xf>
    <xf numFmtId="0" fontId="115" fillId="30" borderId="0" xfId="0" applyFont="1" applyFill="1" applyAlignment="1">
      <alignment vertical="center" wrapText="1"/>
    </xf>
    <xf numFmtId="0" fontId="124" fillId="30" borderId="0" xfId="0" applyFont="1" applyFill="1" applyAlignment="1">
      <alignment horizontal="center" vertical="center" wrapText="1"/>
    </xf>
    <xf numFmtId="0" fontId="124" fillId="30" borderId="0" xfId="0" applyFont="1" applyFill="1" applyAlignment="1">
      <alignment vertical="center" wrapText="1"/>
    </xf>
    <xf numFmtId="0" fontId="131" fillId="30" borderId="0" xfId="0" applyFont="1" applyFill="1" applyAlignment="1">
      <alignment vertical="center" wrapText="1"/>
    </xf>
    <xf numFmtId="0" fontId="136" fillId="30" borderId="0" xfId="0" applyFont="1" applyFill="1" applyAlignment="1">
      <alignment vertical="center" wrapText="1"/>
    </xf>
    <xf numFmtId="0" fontId="125" fillId="30" borderId="0" xfId="0" applyFont="1" applyFill="1" applyAlignment="1">
      <alignment vertical="center" wrapText="1"/>
    </xf>
    <xf numFmtId="0" fontId="125" fillId="30" borderId="2" xfId="0" applyFont="1" applyFill="1" applyBorder="1" applyAlignment="1">
      <alignment vertical="center" wrapText="1"/>
    </xf>
    <xf numFmtId="0" fontId="125" fillId="30" borderId="2" xfId="0" applyFont="1" applyFill="1" applyBorder="1" applyAlignment="1">
      <alignment horizontal="center" vertical="center" wrapText="1"/>
    </xf>
    <xf numFmtId="0" fontId="115" fillId="30" borderId="15" xfId="0" applyFont="1" applyFill="1" applyBorder="1" applyAlignment="1">
      <alignment horizontal="center" vertical="center" wrapText="1"/>
    </xf>
    <xf numFmtId="3" fontId="115" fillId="30" borderId="15" xfId="0" applyNumberFormat="1" applyFont="1" applyFill="1" applyBorder="1" applyAlignment="1">
      <alignment horizontal="center" vertical="center" wrapText="1"/>
    </xf>
    <xf numFmtId="0" fontId="115" fillId="30" borderId="33" xfId="0" applyFont="1" applyFill="1" applyBorder="1" applyAlignment="1">
      <alignment horizontal="center" vertical="center" wrapText="1"/>
    </xf>
    <xf numFmtId="0" fontId="115" fillId="30" borderId="0" xfId="0" applyFont="1" applyFill="1" applyAlignment="1">
      <alignment horizontal="center" vertical="center" wrapText="1"/>
    </xf>
    <xf numFmtId="0" fontId="115" fillId="30" borderId="21" xfId="0" applyFont="1" applyFill="1" applyBorder="1" applyAlignment="1">
      <alignment horizontal="center" vertical="center" wrapText="1"/>
    </xf>
    <xf numFmtId="0" fontId="2" fillId="30" borderId="0" xfId="0" applyFont="1" applyFill="1" applyAlignment="1">
      <alignment horizontal="center" vertical="center" wrapText="1"/>
    </xf>
    <xf numFmtId="0" fontId="134" fillId="30" borderId="21" xfId="0" applyFont="1" applyFill="1" applyBorder="1" applyAlignment="1">
      <alignment horizontal="center" vertical="center" wrapText="1"/>
    </xf>
    <xf numFmtId="0" fontId="2" fillId="30" borderId="21" xfId="0" applyFont="1" applyFill="1" applyBorder="1" applyAlignment="1">
      <alignment vertical="center" wrapText="1"/>
    </xf>
    <xf numFmtId="3" fontId="6" fillId="0" borderId="21" xfId="483" applyNumberFormat="1" applyFont="1" applyBorder="1" applyAlignment="1" applyProtection="1">
      <alignment horizontal="center" vertical="center" wrapText="1"/>
    </xf>
    <xf numFmtId="0" fontId="2" fillId="30" borderId="0" xfId="0" applyFont="1" applyFill="1" applyAlignment="1">
      <alignment vertical="center" wrapText="1"/>
    </xf>
    <xf numFmtId="3" fontId="2" fillId="30" borderId="29" xfId="0" applyNumberFormat="1" applyFont="1" applyFill="1" applyBorder="1" applyAlignment="1">
      <alignment horizontal="center" vertical="center" wrapText="1"/>
    </xf>
    <xf numFmtId="3" fontId="2" fillId="30" borderId="29" xfId="0" applyNumberFormat="1" applyFont="1" applyFill="1" applyBorder="1" applyAlignment="1">
      <alignment horizontal="left" vertical="center" wrapText="1"/>
    </xf>
    <xf numFmtId="0" fontId="2" fillId="30" borderId="29" xfId="0" applyFont="1" applyFill="1" applyBorder="1" applyAlignment="1">
      <alignment vertical="center" wrapText="1"/>
    </xf>
    <xf numFmtId="0" fontId="2" fillId="30" borderId="29" xfId="0" applyFont="1" applyFill="1" applyBorder="1" applyAlignment="1">
      <alignment horizontal="center" vertical="center" wrapText="1"/>
    </xf>
    <xf numFmtId="3" fontId="6" fillId="0" borderId="29" xfId="483" applyNumberFormat="1" applyFont="1" applyBorder="1" applyAlignment="1" applyProtection="1">
      <alignment horizontal="center" vertical="center" wrapText="1"/>
    </xf>
    <xf numFmtId="3" fontId="6" fillId="30" borderId="29" xfId="629" applyNumberFormat="1" applyFont="1" applyFill="1" applyBorder="1" applyAlignment="1">
      <alignment horizontal="center" vertical="center" wrapText="1"/>
    </xf>
    <xf numFmtId="3" fontId="132" fillId="30" borderId="32" xfId="625" applyNumberFormat="1" applyFont="1" applyFill="1" applyBorder="1" applyAlignment="1">
      <alignment horizontal="center" vertical="center" wrapText="1"/>
    </xf>
    <xf numFmtId="3" fontId="5" fillId="30" borderId="29" xfId="481" applyNumberFormat="1" applyFont="1" applyFill="1" applyBorder="1" applyAlignment="1">
      <alignment horizontal="left" vertical="center" wrapText="1"/>
    </xf>
    <xf numFmtId="167" fontId="5" fillId="30" borderId="29" xfId="0" applyNumberFormat="1" applyFont="1" applyFill="1" applyBorder="1" applyAlignment="1">
      <alignment horizontal="center" vertical="center"/>
    </xf>
    <xf numFmtId="0" fontId="133" fillId="30" borderId="21" xfId="475" applyFont="1" applyFill="1" applyBorder="1" applyAlignment="1">
      <alignment horizontal="center" vertical="center" wrapText="1"/>
    </xf>
    <xf numFmtId="0" fontId="137" fillId="30" borderId="21" xfId="475" applyFont="1" applyFill="1" applyBorder="1" applyAlignment="1">
      <alignment horizontal="center" vertical="center" wrapText="1"/>
    </xf>
    <xf numFmtId="168" fontId="133" fillId="30" borderId="21" xfId="475" applyNumberFormat="1" applyFont="1" applyFill="1" applyBorder="1" applyAlignment="1">
      <alignment horizontal="center" vertical="center" wrapText="1"/>
    </xf>
    <xf numFmtId="0" fontId="133" fillId="30" borderId="0" xfId="475" applyFont="1" applyFill="1" applyAlignment="1">
      <alignment horizontal="center" vertical="center" wrapText="1"/>
    </xf>
    <xf numFmtId="0" fontId="9" fillId="30" borderId="21" xfId="475" applyFont="1" applyFill="1" applyBorder="1" applyAlignment="1">
      <alignment horizontal="center" vertical="center" wrapText="1"/>
    </xf>
    <xf numFmtId="3" fontId="132" fillId="30" borderId="29" xfId="268" applyNumberFormat="1" applyFont="1" applyFill="1" applyBorder="1" applyAlignment="1">
      <alignment horizontal="center" vertical="center" wrapText="1"/>
    </xf>
    <xf numFmtId="0" fontId="149" fillId="30" borderId="0" xfId="0" applyFont="1" applyFill="1" applyAlignment="1">
      <alignment vertical="center" wrapText="1"/>
    </xf>
    <xf numFmtId="0" fontId="124" fillId="30" borderId="0" xfId="475" applyFont="1" applyFill="1" applyAlignment="1">
      <alignment vertical="center" wrapText="1"/>
    </xf>
    <xf numFmtId="0" fontId="135" fillId="30" borderId="0" xfId="475" applyFont="1" applyFill="1" applyAlignment="1">
      <alignment vertical="center" wrapText="1"/>
    </xf>
    <xf numFmtId="3" fontId="135" fillId="30" borderId="0" xfId="475" applyNumberFormat="1" applyFont="1" applyFill="1" applyAlignment="1">
      <alignment vertical="center" wrapText="1"/>
    </xf>
    <xf numFmtId="0" fontId="135" fillId="30" borderId="15" xfId="475" applyFont="1" applyFill="1" applyBorder="1" applyAlignment="1">
      <alignment horizontal="center" vertical="center" wrapText="1"/>
    </xf>
    <xf numFmtId="0" fontId="135" fillId="30" borderId="15" xfId="475" applyFont="1" applyFill="1" applyBorder="1" applyAlignment="1">
      <alignment vertical="center" wrapText="1"/>
    </xf>
    <xf numFmtId="0" fontId="135" fillId="30" borderId="21" xfId="475" applyFont="1" applyFill="1" applyBorder="1" applyAlignment="1">
      <alignment horizontal="center" vertical="center" wrapText="1"/>
    </xf>
    <xf numFmtId="3" fontId="135" fillId="30" borderId="21" xfId="475" applyNumberFormat="1" applyFont="1" applyFill="1" applyBorder="1" applyAlignment="1">
      <alignment horizontal="center" vertical="center" wrapText="1"/>
    </xf>
    <xf numFmtId="0" fontId="135" fillId="30" borderId="0" xfId="475" applyFont="1" applyFill="1" applyAlignment="1">
      <alignment horizontal="center" vertical="center" wrapText="1"/>
    </xf>
    <xf numFmtId="0" fontId="132" fillId="30" borderId="21" xfId="634" applyFont="1" applyFill="1" applyBorder="1" applyAlignment="1">
      <alignment horizontal="center" vertical="center" wrapText="1"/>
    </xf>
    <xf numFmtId="0" fontId="133" fillId="30" borderId="0" xfId="475" applyFont="1" applyFill="1" applyAlignment="1">
      <alignment vertical="center" wrapText="1"/>
    </xf>
    <xf numFmtId="0" fontId="156" fillId="30" borderId="0" xfId="475" applyFont="1" applyFill="1" applyAlignment="1">
      <alignment vertical="center" wrapText="1"/>
    </xf>
    <xf numFmtId="0" fontId="134" fillId="30" borderId="21" xfId="475" applyFont="1" applyFill="1" applyBorder="1" applyAlignment="1">
      <alignment horizontal="center" vertical="center" wrapText="1"/>
    </xf>
    <xf numFmtId="3" fontId="133" fillId="30" borderId="0" xfId="475" applyNumberFormat="1" applyFont="1" applyFill="1" applyAlignment="1">
      <alignment vertical="center" wrapText="1"/>
    </xf>
    <xf numFmtId="0" fontId="132" fillId="30" borderId="21" xfId="634" applyFont="1" applyFill="1" applyBorder="1" applyAlignment="1">
      <alignment horizontal="left" vertical="center" wrapText="1"/>
    </xf>
    <xf numFmtId="0" fontId="6" fillId="30" borderId="29" xfId="475" applyFont="1" applyFill="1" applyBorder="1" applyAlignment="1">
      <alignment horizontal="center" vertical="center" wrapText="1"/>
    </xf>
    <xf numFmtId="0" fontId="132" fillId="30" borderId="0" xfId="475" applyFont="1" applyFill="1" applyAlignment="1">
      <alignment vertical="center" wrapText="1"/>
    </xf>
    <xf numFmtId="0" fontId="132" fillId="30" borderId="0" xfId="475" applyFont="1" applyFill="1" applyAlignment="1">
      <alignment horizontal="center" vertical="center" wrapText="1"/>
    </xf>
    <xf numFmtId="0" fontId="131" fillId="30" borderId="0" xfId="475" applyFont="1" applyFill="1" applyAlignment="1">
      <alignment vertical="center" wrapText="1"/>
    </xf>
    <xf numFmtId="0" fontId="131" fillId="30" borderId="0" xfId="475" applyFont="1" applyFill="1" applyAlignment="1">
      <alignment horizontal="center" vertical="center" wrapText="1"/>
    </xf>
    <xf numFmtId="0" fontId="154" fillId="30" borderId="0" xfId="0" applyFont="1" applyFill="1" applyAlignment="1">
      <alignment horizontal="center" vertical="center" wrapText="1"/>
    </xf>
    <xf numFmtId="0" fontId="157" fillId="30" borderId="0" xfId="0" applyFont="1" applyFill="1" applyAlignment="1">
      <alignment horizontal="center" vertical="center" wrapText="1"/>
    </xf>
    <xf numFmtId="3" fontId="158" fillId="30" borderId="0" xfId="0" applyNumberFormat="1" applyFont="1" applyFill="1" applyAlignment="1">
      <alignment horizontal="center" vertical="center" wrapText="1"/>
    </xf>
    <xf numFmtId="0" fontId="159" fillId="30" borderId="0" xfId="0" applyFont="1" applyFill="1" applyAlignment="1">
      <alignment horizontal="center" vertical="center" wrapText="1"/>
    </xf>
    <xf numFmtId="3" fontId="154" fillId="30" borderId="0" xfId="0" applyNumberFormat="1" applyFont="1" applyFill="1" applyAlignment="1">
      <alignment horizontal="center" vertical="center" wrapText="1"/>
    </xf>
    <xf numFmtId="0" fontId="154" fillId="30" borderId="0" xfId="0" applyFont="1" applyFill="1" applyAlignment="1">
      <alignment vertical="center" wrapText="1"/>
    </xf>
    <xf numFmtId="0" fontId="160" fillId="30" borderId="0" xfId="0" applyFont="1" applyFill="1" applyAlignment="1">
      <alignment vertical="center" wrapText="1"/>
    </xf>
    <xf numFmtId="0" fontId="161" fillId="30" borderId="0" xfId="0" applyFont="1" applyFill="1" applyAlignment="1">
      <alignment vertical="center" wrapText="1"/>
    </xf>
    <xf numFmtId="168" fontId="162" fillId="30" borderId="0" xfId="311" applyNumberFormat="1" applyFont="1" applyFill="1" applyBorder="1" applyAlignment="1">
      <alignment horizontal="center" vertical="center" wrapText="1"/>
    </xf>
    <xf numFmtId="168" fontId="162" fillId="30" borderId="0" xfId="311" applyNumberFormat="1" applyFont="1" applyFill="1" applyBorder="1" applyAlignment="1">
      <alignment horizontal="left" vertical="center" wrapText="1"/>
    </xf>
    <xf numFmtId="0" fontId="163" fillId="30" borderId="0" xfId="0" applyFont="1" applyFill="1" applyAlignment="1">
      <alignment vertical="center" wrapText="1"/>
    </xf>
    <xf numFmtId="168" fontId="155" fillId="30" borderId="1" xfId="311" applyNumberFormat="1" applyFont="1" applyFill="1" applyBorder="1" applyAlignment="1">
      <alignment horizontal="center" vertical="center" wrapText="1"/>
    </xf>
    <xf numFmtId="3" fontId="4" fillId="30" borderId="15" xfId="311" applyNumberFormat="1" applyFont="1" applyFill="1" applyBorder="1" applyAlignment="1">
      <alignment horizontal="center" vertical="center" wrapText="1"/>
    </xf>
    <xf numFmtId="3" fontId="134" fillId="30" borderId="15" xfId="625" applyNumberFormat="1" applyFont="1" applyFill="1" applyBorder="1" applyAlignment="1">
      <alignment horizontal="center" vertical="center" wrapText="1"/>
    </xf>
    <xf numFmtId="3" fontId="4" fillId="30" borderId="0" xfId="625" applyNumberFormat="1" applyFont="1" applyFill="1" applyBorder="1" applyAlignment="1">
      <alignment horizontal="center" vertical="center" wrapText="1"/>
    </xf>
    <xf numFmtId="3" fontId="9" fillId="30" borderId="21" xfId="625" applyNumberFormat="1" applyFont="1" applyFill="1" applyBorder="1" applyAlignment="1">
      <alignment horizontal="left" vertical="center" wrapText="1"/>
    </xf>
    <xf numFmtId="3" fontId="137" fillId="30" borderId="21" xfId="493" applyNumberFormat="1" applyFont="1" applyFill="1" applyBorder="1" applyAlignment="1">
      <alignment horizontal="center" vertical="center" wrapText="1"/>
    </xf>
    <xf numFmtId="0" fontId="164" fillId="30" borderId="0" xfId="0" applyFont="1" applyFill="1" applyAlignment="1">
      <alignment horizontal="center" vertical="center" wrapText="1"/>
    </xf>
    <xf numFmtId="3" fontId="5" fillId="30" borderId="21" xfId="475" applyNumberFormat="1" applyFont="1" applyFill="1" applyBorder="1" applyAlignment="1">
      <alignment horizontal="center" vertical="center" wrapText="1"/>
    </xf>
    <xf numFmtId="3" fontId="5" fillId="30" borderId="21" xfId="625" quotePrefix="1" applyNumberFormat="1" applyFont="1" applyFill="1" applyBorder="1" applyAlignment="1">
      <alignment horizontal="center" vertical="center" wrapText="1"/>
    </xf>
    <xf numFmtId="3" fontId="5" fillId="30" borderId="21" xfId="625" applyNumberFormat="1" applyFont="1" applyFill="1" applyBorder="1" applyAlignment="1">
      <alignment horizontal="left" vertical="center" wrapText="1"/>
    </xf>
    <xf numFmtId="0" fontId="165" fillId="30" borderId="0" xfId="0" applyFont="1" applyFill="1" applyAlignment="1">
      <alignment horizontal="center" vertical="center" wrapText="1"/>
    </xf>
    <xf numFmtId="3" fontId="5" fillId="30" borderId="29" xfId="625" quotePrefix="1" applyNumberFormat="1" applyFont="1" applyFill="1" applyBorder="1" applyAlignment="1">
      <alignment horizontal="center" vertical="center" wrapText="1"/>
    </xf>
    <xf numFmtId="3" fontId="5" fillId="30" borderId="29" xfId="625" applyNumberFormat="1" applyFont="1" applyFill="1" applyBorder="1" applyAlignment="1">
      <alignment horizontal="left" vertical="center" wrapText="1"/>
    </xf>
    <xf numFmtId="3" fontId="5" fillId="30" borderId="29" xfId="625" applyNumberFormat="1" applyFont="1" applyFill="1" applyBorder="1" applyAlignment="1">
      <alignment horizontal="center" vertical="center" wrapText="1"/>
    </xf>
    <xf numFmtId="3" fontId="12" fillId="30" borderId="29" xfId="625" applyNumberFormat="1" applyFont="1" applyFill="1" applyBorder="1" applyAlignment="1">
      <alignment horizontal="center" vertical="center" wrapText="1"/>
    </xf>
    <xf numFmtId="3" fontId="5" fillId="30" borderId="29" xfId="475" applyNumberFormat="1" applyFont="1" applyFill="1" applyBorder="1" applyAlignment="1">
      <alignment horizontal="center" vertical="center" wrapText="1"/>
    </xf>
    <xf numFmtId="0" fontId="163" fillId="30" borderId="0" xfId="0" applyFont="1" applyFill="1" applyAlignment="1">
      <alignment horizontal="center" vertical="center" wrapText="1"/>
    </xf>
    <xf numFmtId="3" fontId="135" fillId="30" borderId="15" xfId="475" applyNumberFormat="1" applyFont="1" applyFill="1" applyBorder="1" applyAlignment="1">
      <alignment horizontal="center" vertical="center" wrapText="1"/>
    </xf>
    <xf numFmtId="0" fontId="135" fillId="30" borderId="21" xfId="475" applyFont="1" applyFill="1" applyBorder="1" applyAlignment="1">
      <alignment vertical="center" wrapText="1"/>
    </xf>
    <xf numFmtId="0" fontId="139" fillId="30" borderId="0" xfId="475" applyFont="1" applyFill="1" applyAlignment="1">
      <alignment vertical="center" wrapText="1"/>
    </xf>
    <xf numFmtId="0" fontId="141" fillId="30" borderId="0" xfId="475" applyFont="1" applyFill="1" applyAlignment="1">
      <alignment vertical="center" wrapText="1"/>
    </xf>
    <xf numFmtId="0" fontId="141" fillId="30" borderId="0" xfId="475" applyFont="1" applyFill="1" applyAlignment="1">
      <alignment horizontal="center" vertical="center" wrapText="1"/>
    </xf>
    <xf numFmtId="0" fontId="135" fillId="30" borderId="21" xfId="475" quotePrefix="1" applyFont="1" applyFill="1" applyBorder="1" applyAlignment="1">
      <alignment horizontal="center" vertical="center" wrapText="1"/>
    </xf>
    <xf numFmtId="3" fontId="4" fillId="30" borderId="21" xfId="475" applyNumberFormat="1" applyFont="1" applyFill="1" applyBorder="1" applyAlignment="1">
      <alignment horizontal="center" vertical="center" wrapText="1"/>
    </xf>
    <xf numFmtId="0" fontId="135" fillId="30" borderId="21" xfId="634" applyFont="1" applyFill="1" applyBorder="1" applyAlignment="1">
      <alignment horizontal="center" vertical="center" wrapText="1"/>
    </xf>
    <xf numFmtId="0" fontId="132" fillId="30" borderId="29" xfId="629" applyFont="1" applyFill="1" applyBorder="1" applyAlignment="1">
      <alignment horizontal="center" vertical="center" wrapText="1"/>
    </xf>
    <xf numFmtId="3" fontId="4" fillId="30" borderId="21" xfId="0" applyNumberFormat="1" applyFont="1" applyFill="1" applyBorder="1" applyAlignment="1">
      <alignment horizontal="center" vertical="center" wrapText="1"/>
    </xf>
    <xf numFmtId="0" fontId="124" fillId="30" borderId="0" xfId="0" applyFont="1" applyFill="1" applyAlignment="1">
      <alignment horizontal="center" vertical="center" wrapText="1"/>
    </xf>
    <xf numFmtId="0" fontId="115" fillId="30" borderId="0" xfId="0" applyFont="1" applyFill="1" applyAlignment="1">
      <alignment horizontal="center" vertical="center" wrapText="1"/>
    </xf>
    <xf numFmtId="0" fontId="6" fillId="30" borderId="32" xfId="0" applyFont="1" applyFill="1" applyBorder="1" applyAlignment="1">
      <alignment horizontal="center" vertical="center" wrapText="1"/>
    </xf>
    <xf numFmtId="168" fontId="5" fillId="30" borderId="29" xfId="268" applyNumberFormat="1" applyFont="1" applyFill="1" applyBorder="1" applyAlignment="1">
      <alignment horizontal="center" vertical="center" wrapText="1"/>
    </xf>
    <xf numFmtId="168" fontId="5" fillId="30" borderId="29" xfId="0" applyNumberFormat="1" applyFont="1" applyFill="1" applyBorder="1" applyAlignment="1">
      <alignment horizontal="center" vertical="center" wrapText="1"/>
    </xf>
    <xf numFmtId="3" fontId="119" fillId="30" borderId="21" xfId="629" applyNumberFormat="1" applyFont="1" applyFill="1" applyBorder="1" applyAlignment="1">
      <alignment horizontal="center" vertical="center" wrapText="1"/>
    </xf>
    <xf numFmtId="0" fontId="143" fillId="30" borderId="21" xfId="475" applyFont="1" applyFill="1" applyBorder="1" applyAlignment="1">
      <alignment horizontal="center" vertical="center" wrapText="1"/>
    </xf>
    <xf numFmtId="0" fontId="138" fillId="30" borderId="21" xfId="475" applyFont="1" applyFill="1" applyBorder="1" applyAlignment="1">
      <alignment horizontal="center" vertical="center" wrapText="1"/>
    </xf>
    <xf numFmtId="0" fontId="6" fillId="30" borderId="21" xfId="475" applyFont="1" applyFill="1" applyBorder="1" applyAlignment="1">
      <alignment horizontal="center" vertical="center" wrapText="1"/>
    </xf>
    <xf numFmtId="0" fontId="132" fillId="30" borderId="32" xfId="0" applyFont="1" applyFill="1" applyBorder="1" applyAlignment="1">
      <alignment horizontal="center" vertical="center" wrapText="1"/>
    </xf>
    <xf numFmtId="0" fontId="115" fillId="30" borderId="0" xfId="0" applyFont="1" applyFill="1" applyBorder="1" applyAlignment="1">
      <alignment horizontal="center" vertical="center" wrapText="1"/>
    </xf>
    <xf numFmtId="0" fontId="132" fillId="30" borderId="32" xfId="0" applyFont="1" applyFill="1" applyBorder="1" applyAlignment="1">
      <alignment horizontal="left" vertical="center" wrapText="1"/>
    </xf>
    <xf numFmtId="0" fontId="5" fillId="30" borderId="32" xfId="0" applyFont="1" applyFill="1" applyBorder="1" applyAlignment="1">
      <alignment horizontal="center" vertical="center" wrapText="1"/>
    </xf>
    <xf numFmtId="168" fontId="5" fillId="30" borderId="32" xfId="243" applyNumberFormat="1" applyFont="1" applyFill="1" applyBorder="1" applyAlignment="1">
      <alignment horizontal="center" vertical="center" wrapText="1"/>
    </xf>
    <xf numFmtId="3" fontId="5" fillId="30" borderId="32" xfId="631" applyNumberFormat="1" applyFont="1" applyFill="1" applyBorder="1" applyAlignment="1">
      <alignment horizontal="center" vertical="center" wrapText="1"/>
    </xf>
    <xf numFmtId="0" fontId="119" fillId="30" borderId="21" xfId="0" applyFont="1" applyFill="1" applyBorder="1" applyAlignment="1">
      <alignment horizontal="center" vertical="center" wrapText="1"/>
    </xf>
    <xf numFmtId="168" fontId="138" fillId="30" borderId="21" xfId="243" applyNumberFormat="1" applyFont="1" applyFill="1" applyBorder="1" applyAlignment="1">
      <alignment horizontal="center" vertical="center" wrapText="1"/>
    </xf>
    <xf numFmtId="0" fontId="119" fillId="30" borderId="32" xfId="0" applyFont="1" applyFill="1" applyBorder="1" applyAlignment="1">
      <alignment horizontal="center" vertical="center" wrapText="1"/>
    </xf>
    <xf numFmtId="0" fontId="119" fillId="30" borderId="29" xfId="0" applyFont="1" applyFill="1" applyBorder="1" applyAlignment="1">
      <alignment horizontal="center" vertical="center" wrapText="1"/>
    </xf>
    <xf numFmtId="0" fontId="133" fillId="30" borderId="21" xfId="475" quotePrefix="1" applyFont="1" applyFill="1" applyBorder="1" applyAlignment="1">
      <alignment horizontal="center" vertical="center" wrapText="1"/>
    </xf>
    <xf numFmtId="3" fontId="133" fillId="30" borderId="21" xfId="475" applyNumberFormat="1" applyFont="1" applyFill="1" applyBorder="1" applyAlignment="1">
      <alignment horizontal="center" vertical="center" wrapText="1"/>
    </xf>
    <xf numFmtId="0" fontId="144" fillId="30" borderId="21" xfId="634" applyFont="1" applyFill="1" applyBorder="1" applyAlignment="1">
      <alignment horizontal="center" vertical="center" wrapText="1"/>
    </xf>
    <xf numFmtId="49" fontId="132" fillId="30" borderId="21" xfId="0" quotePrefix="1" applyNumberFormat="1" applyFont="1" applyFill="1" applyBorder="1" applyAlignment="1">
      <alignment horizontal="left" vertical="center" wrapText="1"/>
    </xf>
    <xf numFmtId="0" fontId="132" fillId="30" borderId="21" xfId="0" applyFont="1" applyFill="1" applyBorder="1" applyAlignment="1">
      <alignment vertical="center" wrapText="1"/>
    </xf>
    <xf numFmtId="3" fontId="135" fillId="30" borderId="0" xfId="0" applyNumberFormat="1" applyFont="1" applyFill="1" applyAlignment="1">
      <alignment horizontal="center" vertical="center" wrapText="1"/>
    </xf>
    <xf numFmtId="0" fontId="135" fillId="30" borderId="0" xfId="0" applyFont="1" applyFill="1" applyAlignment="1">
      <alignment horizontal="center" vertical="center" wrapText="1"/>
    </xf>
    <xf numFmtId="0" fontId="132" fillId="30" borderId="29" xfId="0" applyFont="1" applyFill="1" applyBorder="1" applyAlignment="1">
      <alignment vertical="center" wrapText="1"/>
    </xf>
    <xf numFmtId="3" fontId="132" fillId="30" borderId="29" xfId="0" applyNumberFormat="1" applyFont="1" applyFill="1" applyBorder="1" applyAlignment="1">
      <alignment horizontal="center" vertical="center" wrapText="1"/>
    </xf>
    <xf numFmtId="49" fontId="132" fillId="30" borderId="29" xfId="0" quotePrefix="1" applyNumberFormat="1" applyFont="1" applyFill="1" applyBorder="1" applyAlignment="1">
      <alignment horizontal="left" vertical="center" wrapText="1"/>
    </xf>
    <xf numFmtId="0" fontId="2" fillId="30" borderId="21" xfId="0" applyFont="1" applyFill="1" applyBorder="1" applyAlignment="1">
      <alignment horizontal="center" vertical="center" wrapText="1"/>
    </xf>
    <xf numFmtId="168" fontId="155" fillId="30" borderId="1" xfId="311" applyNumberFormat="1" applyFont="1" applyFill="1" applyBorder="1" applyAlignment="1">
      <alignment horizontal="center" vertical="center" wrapText="1"/>
    </xf>
    <xf numFmtId="0" fontId="115" fillId="30" borderId="1" xfId="475" applyFont="1" applyFill="1" applyBorder="1" applyAlignment="1">
      <alignment vertical="center" wrapText="1"/>
    </xf>
    <xf numFmtId="0" fontId="115" fillId="30" borderId="1" xfId="475" applyFont="1" applyFill="1" applyBorder="1" applyAlignment="1">
      <alignment horizontal="center" vertical="center" wrapText="1"/>
    </xf>
    <xf numFmtId="0" fontId="115" fillId="30" borderId="0" xfId="475" applyFont="1" applyFill="1" applyAlignment="1">
      <alignment vertical="center" wrapText="1"/>
    </xf>
    <xf numFmtId="4" fontId="6" fillId="30" borderId="21" xfId="625" applyNumberFormat="1" applyFont="1" applyFill="1" applyBorder="1" applyAlignment="1">
      <alignment horizontal="center" vertical="center" wrapText="1"/>
    </xf>
    <xf numFmtId="4" fontId="6" fillId="30" borderId="29" xfId="625" applyNumberFormat="1" applyFont="1" applyFill="1" applyBorder="1" applyAlignment="1">
      <alignment horizontal="center" vertical="center" wrapText="1"/>
    </xf>
    <xf numFmtId="3" fontId="134" fillId="30" borderId="21" xfId="625" applyNumberFormat="1" applyFont="1" applyFill="1" applyBorder="1" applyAlignment="1">
      <alignment horizontal="center" vertical="center" wrapText="1"/>
    </xf>
    <xf numFmtId="0" fontId="140" fillId="30" borderId="0" xfId="475" applyFont="1" applyFill="1" applyAlignment="1">
      <alignment horizontal="center" vertical="center" wrapText="1"/>
    </xf>
    <xf numFmtId="0" fontId="139" fillId="30" borderId="0" xfId="475" applyFont="1" applyFill="1" applyAlignment="1">
      <alignment horizontal="center" vertical="center" wrapText="1"/>
    </xf>
    <xf numFmtId="0" fontId="125" fillId="30" borderId="0" xfId="631" applyFont="1" applyFill="1" applyAlignment="1">
      <alignment horizontal="center" vertical="center" wrapText="1"/>
    </xf>
    <xf numFmtId="0" fontId="4" fillId="30" borderId="1" xfId="631" applyFont="1" applyFill="1" applyBorder="1" applyAlignment="1">
      <alignment horizontal="center" vertical="center" wrapText="1"/>
    </xf>
    <xf numFmtId="3" fontId="4" fillId="30" borderId="1" xfId="631" applyNumberFormat="1" applyFont="1" applyFill="1" applyBorder="1" applyAlignment="1">
      <alignment horizontal="center" vertical="center" wrapText="1"/>
    </xf>
    <xf numFmtId="3" fontId="132" fillId="0" borderId="21" xfId="625" applyNumberFormat="1" applyFont="1" applyFill="1" applyBorder="1" applyAlignment="1">
      <alignment horizontal="center" vertical="center" wrapText="1"/>
    </xf>
    <xf numFmtId="3" fontId="5" fillId="0" borderId="21" xfId="481" applyNumberFormat="1" applyFont="1" applyFill="1" applyBorder="1" applyAlignment="1">
      <alignment horizontal="left" vertical="center" wrapText="1"/>
    </xf>
    <xf numFmtId="167" fontId="5" fillId="0" borderId="21" xfId="0" applyNumberFormat="1" applyFont="1" applyFill="1" applyBorder="1" applyAlignment="1">
      <alignment horizontal="center" vertical="center"/>
    </xf>
    <xf numFmtId="0" fontId="133" fillId="0" borderId="0" xfId="475" applyFont="1" applyFill="1" applyAlignment="1">
      <alignment vertical="center" wrapText="1"/>
    </xf>
    <xf numFmtId="0" fontId="5" fillId="0" borderId="0" xfId="0" applyFont="1" applyFill="1" applyAlignment="1">
      <alignment vertical="center" wrapText="1"/>
    </xf>
    <xf numFmtId="9" fontId="5" fillId="0" borderId="0" xfId="657" applyFont="1" applyFill="1" applyAlignment="1">
      <alignment vertical="center" wrapText="1"/>
    </xf>
    <xf numFmtId="3" fontId="132" fillId="30" borderId="32" xfId="268" applyNumberFormat="1" applyFont="1" applyFill="1" applyBorder="1" applyAlignment="1">
      <alignment horizontal="center" vertical="center" wrapText="1"/>
    </xf>
    <xf numFmtId="3" fontId="132" fillId="30" borderId="32" xfId="0" applyNumberFormat="1" applyFont="1" applyFill="1" applyBorder="1" applyAlignment="1">
      <alignment horizontal="center" vertical="center"/>
    </xf>
    <xf numFmtId="37" fontId="133" fillId="30" borderId="21" xfId="475" applyNumberFormat="1" applyFont="1" applyFill="1" applyBorder="1" applyAlignment="1">
      <alignment horizontal="center" vertical="center" wrapText="1"/>
    </xf>
    <xf numFmtId="37" fontId="115" fillId="30" borderId="1" xfId="475" applyNumberFormat="1" applyFont="1" applyFill="1" applyBorder="1" applyAlignment="1">
      <alignment horizontal="center" vertical="center" wrapText="1"/>
    </xf>
    <xf numFmtId="0" fontId="124" fillId="30" borderId="0" xfId="475" applyFont="1" applyFill="1" applyAlignment="1">
      <alignment horizontal="center" vertical="center" wrapText="1"/>
    </xf>
    <xf numFmtId="0" fontId="136" fillId="30" borderId="0" xfId="475" applyFont="1" applyFill="1" applyAlignment="1">
      <alignment horizontal="center" vertical="center" wrapText="1"/>
    </xf>
    <xf numFmtId="1" fontId="132" fillId="30" borderId="29" xfId="625" applyNumberFormat="1" applyFont="1" applyFill="1" applyBorder="1" applyAlignment="1">
      <alignment horizontal="center" vertical="center" wrapText="1"/>
    </xf>
    <xf numFmtId="173" fontId="132" fillId="30" borderId="29" xfId="0" applyNumberFormat="1" applyFont="1" applyFill="1" applyBorder="1" applyAlignment="1">
      <alignment horizontal="center" vertical="center" wrapText="1"/>
    </xf>
    <xf numFmtId="49" fontId="119" fillId="30" borderId="29" xfId="0" quotePrefix="1" applyNumberFormat="1" applyFont="1" applyFill="1" applyBorder="1" applyAlignment="1">
      <alignment horizontal="center" vertical="center" wrapText="1"/>
    </xf>
    <xf numFmtId="0" fontId="124" fillId="30" borderId="0" xfId="475" applyFont="1" applyFill="1" applyAlignment="1">
      <alignment horizontal="center" vertical="center" wrapText="1"/>
    </xf>
    <xf numFmtId="0" fontId="136" fillId="30" borderId="0" xfId="475" applyFont="1" applyFill="1" applyAlignment="1">
      <alignment horizontal="center" vertical="center" wrapText="1"/>
    </xf>
    <xf numFmtId="0" fontId="124" fillId="30" borderId="0" xfId="475" applyFont="1" applyFill="1" applyAlignment="1">
      <alignment horizontal="center" vertical="center" wrapText="1"/>
    </xf>
    <xf numFmtId="3" fontId="135" fillId="30" borderId="0" xfId="475" applyNumberFormat="1" applyFont="1" applyFill="1" applyAlignment="1">
      <alignment horizontal="center" vertical="center" wrapText="1"/>
    </xf>
    <xf numFmtId="0" fontId="169" fillId="30" borderId="21" xfId="475" applyFont="1" applyFill="1" applyBorder="1" applyAlignment="1">
      <alignment horizontal="center" vertical="center" wrapText="1"/>
    </xf>
    <xf numFmtId="3" fontId="169" fillId="30" borderId="0" xfId="475" applyNumberFormat="1" applyFont="1" applyFill="1" applyAlignment="1">
      <alignment horizontal="center" vertical="center" wrapText="1"/>
    </xf>
    <xf numFmtId="0" fontId="169" fillId="30" borderId="0" xfId="475" applyFont="1" applyFill="1" applyAlignment="1">
      <alignment horizontal="center" vertical="center" wrapText="1"/>
    </xf>
    <xf numFmtId="0" fontId="132" fillId="30" borderId="21" xfId="475" applyFont="1" applyFill="1" applyBorder="1" applyAlignment="1">
      <alignment horizontal="center" vertical="center"/>
    </xf>
    <xf numFmtId="3" fontId="132" fillId="30" borderId="21" xfId="475" applyNumberFormat="1" applyFont="1" applyFill="1" applyBorder="1" applyAlignment="1">
      <alignment horizontal="center" vertical="center"/>
    </xf>
    <xf numFmtId="3" fontId="6" fillId="30" borderId="21" xfId="475" applyNumberFormat="1" applyFont="1" applyFill="1" applyBorder="1" applyAlignment="1">
      <alignment horizontal="center" vertical="center" wrapText="1"/>
    </xf>
    <xf numFmtId="0" fontId="132" fillId="30" borderId="21" xfId="475" applyFont="1" applyFill="1" applyBorder="1" applyAlignment="1">
      <alignment horizontal="center" vertical="center" wrapText="1"/>
    </xf>
    <xf numFmtId="0" fontId="120" fillId="30" borderId="0" xfId="475" applyFont="1" applyFill="1" applyAlignment="1">
      <alignment vertical="center" wrapText="1"/>
    </xf>
    <xf numFmtId="0" fontId="6" fillId="30" borderId="21" xfId="634" applyFont="1" applyFill="1" applyBorder="1" applyAlignment="1">
      <alignment horizontal="center" vertical="center" wrapText="1"/>
    </xf>
    <xf numFmtId="0" fontId="115" fillId="30" borderId="0" xfId="475" applyFont="1" applyFill="1" applyAlignment="1">
      <alignment horizontal="center" vertical="center" wrapText="1"/>
    </xf>
    <xf numFmtId="0" fontId="116" fillId="30" borderId="0" xfId="475" applyFont="1" applyFill="1" applyAlignment="1">
      <alignment horizontal="center" vertical="center" wrapText="1"/>
    </xf>
    <xf numFmtId="0" fontId="2" fillId="30" borderId="0" xfId="475" applyFont="1" applyFill="1" applyAlignment="1">
      <alignment vertical="center" wrapText="1"/>
    </xf>
    <xf numFmtId="0" fontId="2" fillId="30" borderId="0" xfId="475" applyFont="1" applyFill="1" applyAlignment="1">
      <alignment horizontal="center" vertical="center" wrapText="1"/>
    </xf>
    <xf numFmtId="0" fontId="134" fillId="30" borderId="21" xfId="475" applyFont="1" applyFill="1" applyBorder="1" applyAlignment="1">
      <alignment vertical="center" wrapText="1"/>
    </xf>
    <xf numFmtId="0" fontId="6" fillId="30" borderId="29" xfId="634" applyFont="1" applyFill="1" applyBorder="1" applyAlignment="1">
      <alignment horizontal="center" vertical="center" wrapText="1"/>
    </xf>
    <xf numFmtId="0" fontId="138" fillId="30" borderId="21" xfId="0" applyFont="1" applyFill="1" applyBorder="1" applyAlignment="1">
      <alignment horizontal="center" vertical="center" wrapText="1"/>
    </xf>
    <xf numFmtId="0" fontId="119" fillId="30" borderId="32" xfId="631" applyFont="1" applyFill="1" applyBorder="1" applyAlignment="1">
      <alignment horizontal="center" vertical="center" wrapText="1"/>
    </xf>
    <xf numFmtId="0" fontId="119" fillId="30" borderId="29" xfId="631" applyFont="1" applyFill="1" applyBorder="1" applyAlignment="1">
      <alignment horizontal="center" vertical="center" wrapText="1"/>
    </xf>
    <xf numFmtId="0" fontId="5" fillId="30" borderId="21" xfId="634" applyFont="1" applyFill="1" applyBorder="1" applyAlignment="1">
      <alignment horizontal="center" vertical="center" wrapText="1"/>
    </xf>
    <xf numFmtId="0" fontId="132" fillId="30" borderId="29" xfId="475" applyFont="1" applyFill="1" applyBorder="1" applyAlignment="1">
      <alignment horizontal="center" vertical="center" wrapText="1"/>
    </xf>
    <xf numFmtId="0" fontId="132" fillId="30" borderId="29" xfId="475" applyFont="1" applyFill="1" applyBorder="1" applyAlignment="1">
      <alignment vertical="center" wrapText="1"/>
    </xf>
    <xf numFmtId="3" fontId="132" fillId="30" borderId="29" xfId="475" applyNumberFormat="1" applyFont="1" applyFill="1" applyBorder="1" applyAlignment="1">
      <alignment horizontal="center" vertical="center"/>
    </xf>
    <xf numFmtId="0" fontId="115" fillId="0" borderId="1" xfId="492" applyFont="1" applyFill="1" applyBorder="1" applyAlignment="1">
      <alignment horizontal="center" vertical="center" wrapText="1"/>
    </xf>
    <xf numFmtId="0" fontId="115" fillId="0" borderId="0" xfId="492" applyFont="1" applyFill="1" applyAlignment="1">
      <alignment horizontal="left" wrapText="1"/>
    </xf>
    <xf numFmtId="0" fontId="115" fillId="0" borderId="0" xfId="492" applyFont="1" applyFill="1" applyAlignment="1">
      <alignment horizontal="center" wrapText="1"/>
    </xf>
    <xf numFmtId="0" fontId="115" fillId="0" borderId="0" xfId="492" applyFont="1" applyFill="1" applyAlignment="1">
      <alignment horizontal="center" vertical="center" wrapText="1"/>
    </xf>
    <xf numFmtId="0" fontId="121" fillId="0" borderId="2" xfId="492" applyFont="1" applyFill="1" applyBorder="1" applyAlignment="1">
      <alignment horizontal="center" vertical="center"/>
    </xf>
    <xf numFmtId="0" fontId="131" fillId="30" borderId="0" xfId="0" applyFont="1" applyFill="1" applyBorder="1" applyAlignment="1">
      <alignment horizontal="left"/>
    </xf>
    <xf numFmtId="0" fontId="130" fillId="30" borderId="0" xfId="0" applyFont="1" applyFill="1" applyBorder="1" applyAlignment="1">
      <alignment horizontal="center"/>
    </xf>
    <xf numFmtId="1" fontId="125" fillId="30" borderId="0" xfId="0" applyNumberFormat="1" applyFont="1" applyFill="1" applyBorder="1" applyAlignment="1">
      <alignment horizontal="center" vertical="center"/>
    </xf>
    <xf numFmtId="0" fontId="125" fillId="30" borderId="0" xfId="0" applyFont="1" applyFill="1" applyBorder="1" applyAlignment="1">
      <alignment horizontal="center" vertical="center"/>
    </xf>
    <xf numFmtId="0" fontId="12" fillId="30" borderId="2" xfId="0" applyFont="1" applyFill="1" applyBorder="1" applyAlignment="1">
      <alignment horizontal="center" vertical="center"/>
    </xf>
    <xf numFmtId="0" fontId="12" fillId="30" borderId="34" xfId="0" applyFont="1" applyFill="1" applyBorder="1" applyAlignment="1">
      <alignment horizontal="center" vertical="center"/>
    </xf>
    <xf numFmtId="3" fontId="4" fillId="30" borderId="1" xfId="625" applyNumberFormat="1" applyFont="1" applyFill="1" applyBorder="1" applyAlignment="1">
      <alignment horizontal="center" vertical="center" wrapText="1"/>
    </xf>
    <xf numFmtId="3" fontId="115" fillId="30" borderId="1" xfId="492" applyNumberFormat="1" applyFont="1" applyFill="1" applyBorder="1" applyAlignment="1">
      <alignment horizontal="center" vertical="center" wrapText="1"/>
    </xf>
    <xf numFmtId="0" fontId="115" fillId="30" borderId="1" xfId="0" applyFont="1" applyFill="1" applyBorder="1" applyAlignment="1">
      <alignment horizontal="center" vertical="center" wrapText="1"/>
    </xf>
    <xf numFmtId="3" fontId="115" fillId="30" borderId="26" xfId="492" applyNumberFormat="1" applyFont="1" applyFill="1" applyBorder="1" applyAlignment="1">
      <alignment horizontal="center" vertical="center" wrapText="1"/>
    </xf>
    <xf numFmtId="3" fontId="115" fillId="30" borderId="14" xfId="492" applyNumberFormat="1" applyFont="1" applyFill="1" applyBorder="1" applyAlignment="1">
      <alignment horizontal="center" vertical="center" wrapText="1"/>
    </xf>
    <xf numFmtId="3" fontId="115" fillId="30" borderId="35" xfId="492" applyNumberFormat="1" applyFont="1" applyFill="1" applyBorder="1" applyAlignment="1">
      <alignment horizontal="center" vertical="center" wrapText="1"/>
    </xf>
    <xf numFmtId="3" fontId="115" fillId="30" borderId="36" xfId="0" applyNumberFormat="1" applyFont="1" applyFill="1" applyBorder="1" applyAlignment="1">
      <alignment horizontal="center" vertical="center" wrapText="1"/>
    </xf>
    <xf numFmtId="3" fontId="115" fillId="30" borderId="37" xfId="0" applyNumberFormat="1" applyFont="1" applyFill="1" applyBorder="1" applyAlignment="1">
      <alignment horizontal="center" vertical="center" wrapText="1"/>
    </xf>
    <xf numFmtId="3" fontId="115" fillId="30" borderId="30" xfId="0" applyNumberFormat="1" applyFont="1" applyFill="1" applyBorder="1" applyAlignment="1">
      <alignment horizontal="center" vertical="center" wrapText="1"/>
    </xf>
    <xf numFmtId="3" fontId="115" fillId="30" borderId="12" xfId="492" applyNumberFormat="1" applyFont="1" applyFill="1" applyBorder="1" applyAlignment="1">
      <alignment horizontal="center" vertical="center" wrapText="1"/>
    </xf>
    <xf numFmtId="3" fontId="115" fillId="30" borderId="6" xfId="492" applyNumberFormat="1" applyFont="1" applyFill="1" applyBorder="1" applyAlignment="1">
      <alignment horizontal="center" vertical="center" wrapText="1"/>
    </xf>
    <xf numFmtId="0" fontId="115" fillId="30" borderId="0" xfId="0" applyFont="1" applyFill="1" applyAlignment="1">
      <alignment horizontal="center" vertical="center" wrapText="1"/>
    </xf>
    <xf numFmtId="0" fontId="124" fillId="30" borderId="0" xfId="0" applyFont="1" applyFill="1" applyAlignment="1">
      <alignment horizontal="center" vertical="center" wrapText="1"/>
    </xf>
    <xf numFmtId="1" fontId="125" fillId="30" borderId="0" xfId="0" applyNumberFormat="1" applyFont="1" applyFill="1" applyAlignment="1">
      <alignment horizontal="center" vertical="center" wrapText="1"/>
    </xf>
    <xf numFmtId="0" fontId="125" fillId="30" borderId="0" xfId="0" applyFont="1" applyFill="1" applyAlignment="1">
      <alignment horizontal="center" vertical="center" wrapText="1"/>
    </xf>
    <xf numFmtId="0" fontId="125" fillId="30" borderId="2" xfId="0" applyFont="1" applyFill="1" applyBorder="1" applyAlignment="1">
      <alignment horizontal="center" vertical="center" wrapText="1"/>
    </xf>
    <xf numFmtId="3" fontId="115" fillId="30" borderId="26" xfId="0" applyNumberFormat="1" applyFont="1" applyFill="1" applyBorder="1" applyAlignment="1">
      <alignment horizontal="center" vertical="center" wrapText="1"/>
    </xf>
    <xf numFmtId="3" fontId="115" fillId="30" borderId="14" xfId="0" applyNumberFormat="1" applyFont="1" applyFill="1" applyBorder="1" applyAlignment="1">
      <alignment horizontal="center" vertical="center" wrapText="1"/>
    </xf>
    <xf numFmtId="3" fontId="115" fillId="30" borderId="35" xfId="0" applyNumberFormat="1" applyFont="1" applyFill="1" applyBorder="1" applyAlignment="1">
      <alignment horizontal="center" vertical="center" wrapText="1"/>
    </xf>
    <xf numFmtId="0" fontId="135" fillId="30" borderId="1" xfId="475" applyFont="1" applyFill="1" applyBorder="1" applyAlignment="1">
      <alignment horizontal="center" vertical="center" wrapText="1"/>
    </xf>
    <xf numFmtId="0" fontId="124" fillId="30" borderId="0" xfId="475" applyFont="1" applyFill="1" applyAlignment="1">
      <alignment horizontal="center" vertical="center" wrapText="1"/>
    </xf>
    <xf numFmtId="1" fontId="125" fillId="30" borderId="0" xfId="475" applyNumberFormat="1" applyFont="1" applyFill="1" applyAlignment="1">
      <alignment horizontal="center" vertical="center" wrapText="1"/>
    </xf>
    <xf numFmtId="0" fontId="125" fillId="30" borderId="0" xfId="475" applyFont="1" applyFill="1" applyAlignment="1">
      <alignment horizontal="center" vertical="center" wrapText="1"/>
    </xf>
    <xf numFmtId="0" fontId="125" fillId="30" borderId="2" xfId="475" applyFont="1" applyFill="1" applyBorder="1" applyAlignment="1">
      <alignment horizontal="center" vertical="center" wrapText="1"/>
    </xf>
    <xf numFmtId="0" fontId="135" fillId="30" borderId="26" xfId="475" applyFont="1" applyFill="1" applyBorder="1" applyAlignment="1">
      <alignment horizontal="center" vertical="center" wrapText="1"/>
    </xf>
    <xf numFmtId="0" fontId="135" fillId="30" borderId="14" xfId="475" applyFont="1" applyFill="1" applyBorder="1" applyAlignment="1">
      <alignment horizontal="center" vertical="center" wrapText="1"/>
    </xf>
    <xf numFmtId="0" fontId="135" fillId="30" borderId="35" xfId="475" applyFont="1" applyFill="1" applyBorder="1" applyAlignment="1">
      <alignment horizontal="center" vertical="center" wrapText="1"/>
    </xf>
    <xf numFmtId="168" fontId="155" fillId="30" borderId="1" xfId="311" applyNumberFormat="1" applyFont="1" applyFill="1" applyBorder="1" applyAlignment="1">
      <alignment horizontal="center" vertical="center" wrapText="1"/>
    </xf>
    <xf numFmtId="168" fontId="155" fillId="30" borderId="12" xfId="311" applyNumberFormat="1" applyFont="1" applyFill="1" applyBorder="1" applyAlignment="1">
      <alignment horizontal="center" vertical="center" wrapText="1"/>
    </xf>
    <xf numFmtId="168" fontId="155" fillId="30" borderId="6" xfId="311" applyNumberFormat="1" applyFont="1" applyFill="1" applyBorder="1" applyAlignment="1">
      <alignment horizontal="center" vertical="center" wrapText="1"/>
    </xf>
    <xf numFmtId="168" fontId="155" fillId="30" borderId="33" xfId="311" applyNumberFormat="1" applyFont="1" applyFill="1" applyBorder="1" applyAlignment="1">
      <alignment horizontal="center" vertical="center" wrapText="1"/>
    </xf>
    <xf numFmtId="168" fontId="167" fillId="30" borderId="0" xfId="311" applyNumberFormat="1" applyFont="1" applyFill="1" applyBorder="1" applyAlignment="1">
      <alignment horizontal="center" vertical="center" wrapText="1"/>
    </xf>
    <xf numFmtId="168" fontId="168" fillId="30" borderId="0" xfId="311" applyNumberFormat="1" applyFont="1" applyFill="1" applyBorder="1" applyAlignment="1">
      <alignment horizontal="center" vertical="center" wrapText="1"/>
    </xf>
    <xf numFmtId="168" fontId="168" fillId="30" borderId="2" xfId="311" applyNumberFormat="1" applyFont="1" applyFill="1" applyBorder="1" applyAlignment="1">
      <alignment horizontal="right" vertical="center" wrapText="1"/>
    </xf>
    <xf numFmtId="168" fontId="155" fillId="30" borderId="26" xfId="311" applyNumberFormat="1" applyFont="1" applyFill="1" applyBorder="1" applyAlignment="1">
      <alignment horizontal="center" vertical="center" wrapText="1"/>
    </xf>
    <xf numFmtId="168" fontId="155" fillId="30" borderId="35" xfId="311" applyNumberFormat="1" applyFont="1" applyFill="1" applyBorder="1" applyAlignment="1">
      <alignment horizontal="center" vertical="center" wrapText="1"/>
    </xf>
    <xf numFmtId="168" fontId="155" fillId="30" borderId="14" xfId="311" applyNumberFormat="1" applyFont="1" applyFill="1" applyBorder="1" applyAlignment="1">
      <alignment horizontal="center" vertical="center" wrapText="1"/>
    </xf>
    <xf numFmtId="0" fontId="115" fillId="30" borderId="0" xfId="475" applyFont="1" applyFill="1" applyAlignment="1">
      <alignment horizontal="center" vertical="center" wrapText="1"/>
    </xf>
    <xf numFmtId="1" fontId="121" fillId="30" borderId="0" xfId="475" applyNumberFormat="1" applyFont="1" applyFill="1" applyAlignment="1">
      <alignment horizontal="center" vertical="center" wrapText="1"/>
    </xf>
    <xf numFmtId="0" fontId="121" fillId="30" borderId="0" xfId="475" applyFont="1" applyFill="1" applyAlignment="1">
      <alignment horizontal="center" vertical="center" wrapText="1"/>
    </xf>
    <xf numFmtId="0" fontId="121" fillId="30" borderId="2" xfId="475" applyFont="1" applyFill="1" applyBorder="1" applyAlignment="1">
      <alignment horizontal="right" vertical="center" wrapText="1"/>
    </xf>
    <xf numFmtId="0" fontId="152" fillId="0" borderId="1" xfId="475" applyFont="1" applyBorder="1" applyAlignment="1">
      <alignment horizontal="center" vertical="center" wrapText="1"/>
    </xf>
    <xf numFmtId="0" fontId="149" fillId="0" borderId="0" xfId="475" applyFont="1" applyAlignment="1">
      <alignment horizontal="center" vertical="center" wrapText="1"/>
    </xf>
    <xf numFmtId="0" fontId="166" fillId="0" borderId="0" xfId="475" applyFont="1" applyAlignment="1">
      <alignment horizontal="center" vertical="center" wrapText="1"/>
    </xf>
    <xf numFmtId="0" fontId="166" fillId="0" borderId="2" xfId="475" applyFont="1" applyBorder="1" applyAlignment="1">
      <alignment horizontal="right" vertical="center" wrapText="1"/>
    </xf>
    <xf numFmtId="0" fontId="152" fillId="0" borderId="26" xfId="475" applyFont="1" applyBorder="1" applyAlignment="1">
      <alignment horizontal="center" vertical="center" wrapText="1"/>
    </xf>
    <xf numFmtId="0" fontId="152" fillId="0" borderId="14" xfId="475" applyFont="1" applyBorder="1" applyAlignment="1">
      <alignment horizontal="center" vertical="center" wrapText="1"/>
    </xf>
    <xf numFmtId="0" fontId="152" fillId="0" borderId="35" xfId="475" applyFont="1" applyBorder="1" applyAlignment="1">
      <alignment horizontal="center" vertical="center" wrapText="1"/>
    </xf>
    <xf numFmtId="3" fontId="4" fillId="30" borderId="1" xfId="631" applyNumberFormat="1" applyFont="1" applyFill="1" applyBorder="1" applyAlignment="1">
      <alignment horizontal="center" vertical="center" wrapText="1"/>
    </xf>
    <xf numFmtId="0" fontId="4" fillId="30" borderId="1" xfId="0" applyFont="1" applyFill="1" applyBorder="1" applyAlignment="1">
      <alignment horizontal="center" vertical="center" wrapText="1"/>
    </xf>
    <xf numFmtId="0" fontId="4" fillId="30" borderId="1" xfId="631" applyFont="1" applyFill="1" applyBorder="1" applyAlignment="1">
      <alignment horizontal="center" vertical="center" wrapText="1"/>
    </xf>
    <xf numFmtId="0" fontId="124" fillId="30" borderId="0" xfId="494" applyFont="1" applyFill="1" applyAlignment="1">
      <alignment horizontal="center"/>
    </xf>
    <xf numFmtId="0" fontId="124" fillId="30" borderId="0" xfId="631" applyFont="1" applyFill="1" applyAlignment="1">
      <alignment horizontal="center" vertical="center" wrapText="1"/>
    </xf>
    <xf numFmtId="1" fontId="125" fillId="30" borderId="0" xfId="631" applyNumberFormat="1" applyFont="1" applyFill="1" applyAlignment="1">
      <alignment horizontal="center" vertical="center" wrapText="1"/>
    </xf>
    <xf numFmtId="0" fontId="125" fillId="30" borderId="0" xfId="631" applyFont="1" applyFill="1" applyAlignment="1">
      <alignment horizontal="center" vertical="center" wrapText="1"/>
    </xf>
    <xf numFmtId="0" fontId="125" fillId="30" borderId="2" xfId="475" applyFont="1" applyFill="1" applyBorder="1" applyAlignment="1">
      <alignment horizontal="right" vertical="center" wrapText="1"/>
    </xf>
    <xf numFmtId="0" fontId="142" fillId="30" borderId="0" xfId="475" applyFont="1" applyFill="1" applyAlignment="1">
      <alignment horizontal="center" vertical="center" wrapText="1"/>
    </xf>
    <xf numFmtId="0" fontId="139" fillId="30" borderId="0" xfId="475" applyFont="1" applyFill="1" applyAlignment="1">
      <alignment horizontal="center" vertical="center" wrapText="1"/>
    </xf>
    <xf numFmtId="0" fontId="142" fillId="30" borderId="2" xfId="475" applyFont="1" applyFill="1" applyBorder="1" applyAlignment="1">
      <alignment horizontal="right" vertical="center" wrapText="1"/>
    </xf>
  </cellXfs>
  <cellStyles count="796">
    <cellStyle name="          _x000d__x000a_shell=progman.exe_x000d__x000a_m" xfId="1"/>
    <cellStyle name="#,##0" xfId="2"/>
    <cellStyle name="??" xfId="3"/>
    <cellStyle name="?? [0.00]_ Att. 1- Cover" xfId="4"/>
    <cellStyle name="?? [0]" xfId="5"/>
    <cellStyle name="?? [0] 2" xfId="6"/>
    <cellStyle name="?? 2" xfId="7"/>
    <cellStyle name="?_x001d_??%U©÷u&amp;H©÷9_x0008_? s_x000a__x0007__x0001__x0001_" xfId="8"/>
    <cellStyle name="???? [0.00]_PRODUCT DETAIL Q1" xfId="9"/>
    <cellStyle name="????_PRODUCT DETAIL Q1" xfId="10"/>
    <cellStyle name="???[0]_?? DI" xfId="11"/>
    <cellStyle name="???_?? DI" xfId="12"/>
    <cellStyle name="??[0]_BRE" xfId="13"/>
    <cellStyle name="??_ ??? ???? " xfId="14"/>
    <cellStyle name="??A? [0]_ÿÿÿÿÿÿ_1_¢¬???¢â? " xfId="15"/>
    <cellStyle name="??A?_ÿÿÿÿÿÿ_1_¢¬???¢â? " xfId="16"/>
    <cellStyle name="?¡±¢¥?_?¨ù??¢´¢¥_¢¬???¢â? " xfId="17"/>
    <cellStyle name="?ðÇ%U?&amp;H?_x0008_?s_x000a__x0007__x0001__x0001_" xfId="18"/>
    <cellStyle name="_Huong CHI tieu Nhiem vu CTMTQG 2014(1)" xfId="19"/>
    <cellStyle name="_KH.DTC.gd2016-2020 tinh (T2-2015)" xfId="20"/>
    <cellStyle name="’Ê‰Ý [0.00]_laroux" xfId="21"/>
    <cellStyle name="’Ê‰Ý_laroux" xfId="22"/>
    <cellStyle name="•W€_¯–ì" xfId="23"/>
    <cellStyle name="•W_’·Šú‰p•¶" xfId="24"/>
    <cellStyle name="W_STDFOR" xfId="25"/>
    <cellStyle name="0.0" xfId="26"/>
    <cellStyle name="0.00" xfId="27"/>
    <cellStyle name="1" xfId="28"/>
    <cellStyle name="1_Book1" xfId="29"/>
    <cellStyle name="1_Book1_1" xfId="30"/>
    <cellStyle name="1_Book1_1_KBVP  BAO CAO THANG  07 NAM 2014" xfId="31"/>
    <cellStyle name="1_Book1_1_NSTT" xfId="32"/>
    <cellStyle name="1_Cau thuy dien Ban La (Cu Anh)" xfId="33"/>
    <cellStyle name="1_Cau thuy dien Ban La (Cu Anh)_KBVP  BAO CAO THANG  07 NAM 2014" xfId="34"/>
    <cellStyle name="1_Cau thuy dien Ban La (Cu Anh)_NSTT" xfId="35"/>
    <cellStyle name="1_Du toan 558 (Km17+508.12 - Km 22)" xfId="36"/>
    <cellStyle name="1_Du toan 558 (Km17+508.12 - Km 22)_KBVP  BAO CAO THANG  07 NAM 2014" xfId="37"/>
    <cellStyle name="1_Du toan 558 (Km17+508.12 - Km 22)_NSTT" xfId="38"/>
    <cellStyle name="1_Gia_VL cau-JIBIC-Ha-tinh" xfId="39"/>
    <cellStyle name="1_Gia_VL cau-JIBIC-Ha-tinh_KBVP  BAO CAO THANG  07 NAM 2014" xfId="40"/>
    <cellStyle name="1_Gia_VL cau-JIBIC-Ha-tinh_NSTT" xfId="41"/>
    <cellStyle name="1_Gia_VLQL48_duyet " xfId="42"/>
    <cellStyle name="1_Gia_VLQL48_duyet _KBVP  BAO CAO THANG  07 NAM 2014" xfId="43"/>
    <cellStyle name="1_Gia_VLQL48_duyet _NSTT" xfId="44"/>
    <cellStyle name="1_KlQdinhduyet" xfId="45"/>
    <cellStyle name="1_KlQdinhduyet_KBVP  BAO CAO THANG  07 NAM 2014" xfId="46"/>
    <cellStyle name="1_KlQdinhduyet_NSTT" xfId="47"/>
    <cellStyle name="1_VatLieu 3 cau -NA" xfId="48"/>
    <cellStyle name="1_VatLieu 3 cau -NA_KBVP  BAO CAO THANG  07 NAM 2014" xfId="49"/>
    <cellStyle name="1_VatLieu 3 cau -NA_NSTT" xfId="50"/>
    <cellStyle name="1_ÿÿÿÿÿ" xfId="51"/>
    <cellStyle name="2" xfId="52"/>
    <cellStyle name="2_Book1" xfId="53"/>
    <cellStyle name="2_Book1_1" xfId="54"/>
    <cellStyle name="2_Book1_1_KBVP  BAO CAO THANG  07 NAM 2014" xfId="55"/>
    <cellStyle name="2_Book1_1_NSTT" xfId="56"/>
    <cellStyle name="2_Cau thuy dien Ban La (Cu Anh)" xfId="57"/>
    <cellStyle name="2_Cau thuy dien Ban La (Cu Anh)_KBVP  BAO CAO THANG  07 NAM 2014" xfId="58"/>
    <cellStyle name="2_Cau thuy dien Ban La (Cu Anh)_NSTT" xfId="59"/>
    <cellStyle name="2_Du toan 558 (Km17+508.12 - Km 22)" xfId="60"/>
    <cellStyle name="2_Du toan 558 (Km17+508.12 - Km 22)_KBVP  BAO CAO THANG  07 NAM 2014" xfId="61"/>
    <cellStyle name="2_Du toan 558 (Km17+508.12 - Km 22)_NSTT" xfId="62"/>
    <cellStyle name="2_Gia_VL cau-JIBIC-Ha-tinh" xfId="63"/>
    <cellStyle name="2_Gia_VL cau-JIBIC-Ha-tinh_KBVP  BAO CAO THANG  07 NAM 2014" xfId="64"/>
    <cellStyle name="2_Gia_VL cau-JIBIC-Ha-tinh_NSTT" xfId="65"/>
    <cellStyle name="2_Gia_VLQL48_duyet " xfId="66"/>
    <cellStyle name="2_Gia_VLQL48_duyet _KBVP  BAO CAO THANG  07 NAM 2014" xfId="67"/>
    <cellStyle name="2_Gia_VLQL48_duyet _NSTT" xfId="68"/>
    <cellStyle name="2_KlQdinhduyet" xfId="69"/>
    <cellStyle name="2_KlQdinhduyet_KBVP  BAO CAO THANG  07 NAM 2014" xfId="70"/>
    <cellStyle name="2_KlQdinhduyet_NSTT" xfId="71"/>
    <cellStyle name="2_VatLieu 3 cau -NA" xfId="72"/>
    <cellStyle name="2_VatLieu 3 cau -NA_KBVP  BAO CAO THANG  07 NAM 2014" xfId="73"/>
    <cellStyle name="2_VatLieu 3 cau -NA_NSTT" xfId="74"/>
    <cellStyle name="2_ÿÿÿÿÿ" xfId="75"/>
    <cellStyle name="20" xfId="76"/>
    <cellStyle name="20% - Accent1 2" xfId="77"/>
    <cellStyle name="20% - Accent1 3" xfId="78"/>
    <cellStyle name="20% - Accent1 4" xfId="79"/>
    <cellStyle name="20% - Accent2 2" xfId="80"/>
    <cellStyle name="20% - Accent2 3" xfId="81"/>
    <cellStyle name="20% - Accent2 4" xfId="82"/>
    <cellStyle name="20% - Accent3 2" xfId="83"/>
    <cellStyle name="20% - Accent3 3" xfId="84"/>
    <cellStyle name="20% - Accent3 4" xfId="85"/>
    <cellStyle name="20% - Accent4 2" xfId="86"/>
    <cellStyle name="20% - Accent4 3" xfId="87"/>
    <cellStyle name="20% - Accent4 4" xfId="88"/>
    <cellStyle name="20% - Accent5 2" xfId="89"/>
    <cellStyle name="20% - Accent5 3" xfId="90"/>
    <cellStyle name="20% - Accent5 4" xfId="91"/>
    <cellStyle name="20% - Accent6 2" xfId="92"/>
    <cellStyle name="20% - Accent6 3" xfId="93"/>
    <cellStyle name="20% - Accent6 4" xfId="94"/>
    <cellStyle name="3" xfId="95"/>
    <cellStyle name="3_Book1" xfId="96"/>
    <cellStyle name="3_Book1_1" xfId="97"/>
    <cellStyle name="3_Book1_1_KBVP  BAO CAO THANG  07 NAM 2014" xfId="98"/>
    <cellStyle name="3_Book1_1_NSTT" xfId="99"/>
    <cellStyle name="3_Cau thuy dien Ban La (Cu Anh)" xfId="100"/>
    <cellStyle name="3_Cau thuy dien Ban La (Cu Anh)_KBVP  BAO CAO THANG  07 NAM 2014" xfId="101"/>
    <cellStyle name="3_Cau thuy dien Ban La (Cu Anh)_NSTT" xfId="102"/>
    <cellStyle name="3_Du toan 558 (Km17+508.12 - Km 22)" xfId="103"/>
    <cellStyle name="3_Du toan 558 (Km17+508.12 - Km 22)_KBVP  BAO CAO THANG  07 NAM 2014" xfId="104"/>
    <cellStyle name="3_Du toan 558 (Km17+508.12 - Km 22)_NSTT" xfId="105"/>
    <cellStyle name="3_Gia_VL cau-JIBIC-Ha-tinh" xfId="106"/>
    <cellStyle name="3_Gia_VL cau-JIBIC-Ha-tinh_KBVP  BAO CAO THANG  07 NAM 2014" xfId="107"/>
    <cellStyle name="3_Gia_VL cau-JIBIC-Ha-tinh_NSTT" xfId="108"/>
    <cellStyle name="3_Gia_VLQL48_duyet " xfId="109"/>
    <cellStyle name="3_Gia_VLQL48_duyet _KBVP  BAO CAO THANG  07 NAM 2014" xfId="110"/>
    <cellStyle name="3_Gia_VLQL48_duyet _NSTT" xfId="111"/>
    <cellStyle name="3_KlQdinhduyet" xfId="112"/>
    <cellStyle name="3_KlQdinhduyet_KBVP  BAO CAO THANG  07 NAM 2014" xfId="113"/>
    <cellStyle name="3_KlQdinhduyet_NSTT" xfId="114"/>
    <cellStyle name="3_VatLieu 3 cau -NA" xfId="115"/>
    <cellStyle name="3_VatLieu 3 cau -NA_KBVP  BAO CAO THANG  07 NAM 2014" xfId="116"/>
    <cellStyle name="3_VatLieu 3 cau -NA_NSTT" xfId="117"/>
    <cellStyle name="3_ÿÿÿÿÿ" xfId="118"/>
    <cellStyle name="4" xfId="119"/>
    <cellStyle name="4_Book1" xfId="120"/>
    <cellStyle name="4_Book1_1" xfId="121"/>
    <cellStyle name="4_Book1_1_KBVP  BAO CAO THANG  07 NAM 2014" xfId="122"/>
    <cellStyle name="4_Book1_1_NSTT" xfId="123"/>
    <cellStyle name="4_Cau thuy dien Ban La (Cu Anh)" xfId="124"/>
    <cellStyle name="4_Cau thuy dien Ban La (Cu Anh)_KBVP  BAO CAO THANG  07 NAM 2014" xfId="125"/>
    <cellStyle name="4_Cau thuy dien Ban La (Cu Anh)_NSTT" xfId="126"/>
    <cellStyle name="4_Du toan 558 (Km17+508.12 - Km 22)" xfId="127"/>
    <cellStyle name="4_Du toan 558 (Km17+508.12 - Km 22)_KBVP  BAO CAO THANG  07 NAM 2014" xfId="128"/>
    <cellStyle name="4_Du toan 558 (Km17+508.12 - Km 22)_NSTT" xfId="129"/>
    <cellStyle name="4_Gia_VL cau-JIBIC-Ha-tinh" xfId="130"/>
    <cellStyle name="4_Gia_VL cau-JIBIC-Ha-tinh_KBVP  BAO CAO THANG  07 NAM 2014" xfId="131"/>
    <cellStyle name="4_Gia_VL cau-JIBIC-Ha-tinh_NSTT" xfId="132"/>
    <cellStyle name="4_Gia_VLQL48_duyet " xfId="133"/>
    <cellStyle name="4_Gia_VLQL48_duyet _KBVP  BAO CAO THANG  07 NAM 2014" xfId="134"/>
    <cellStyle name="4_Gia_VLQL48_duyet _NSTT" xfId="135"/>
    <cellStyle name="4_KlQdinhduyet" xfId="136"/>
    <cellStyle name="4_KlQdinhduyet_KBVP  BAO CAO THANG  07 NAM 2014" xfId="137"/>
    <cellStyle name="4_KlQdinhduyet_NSTT" xfId="138"/>
    <cellStyle name="4_VatLieu 3 cau -NA" xfId="139"/>
    <cellStyle name="4_VatLieu 3 cau -NA_KBVP  BAO CAO THANG  07 NAM 2014" xfId="140"/>
    <cellStyle name="4_VatLieu 3 cau -NA_NSTT" xfId="141"/>
    <cellStyle name="4_ÿÿÿÿÿ" xfId="142"/>
    <cellStyle name="40% - Accent1 2" xfId="143"/>
    <cellStyle name="40% - Accent1 3" xfId="144"/>
    <cellStyle name="40% - Accent1 4" xfId="145"/>
    <cellStyle name="40% - Accent2 2" xfId="146"/>
    <cellStyle name="40% - Accent2 3" xfId="147"/>
    <cellStyle name="40% - Accent2 4" xfId="148"/>
    <cellStyle name="40% - Accent3 2" xfId="149"/>
    <cellStyle name="40% - Accent3 3" xfId="150"/>
    <cellStyle name="40% - Accent3 4" xfId="151"/>
    <cellStyle name="40% - Accent4 2" xfId="152"/>
    <cellStyle name="40% - Accent4 3" xfId="153"/>
    <cellStyle name="40% - Accent4 4" xfId="154"/>
    <cellStyle name="40% - Accent5 2" xfId="155"/>
    <cellStyle name="40% - Accent5 3" xfId="156"/>
    <cellStyle name="40% - Accent5 4" xfId="157"/>
    <cellStyle name="40% - Accent6 2" xfId="158"/>
    <cellStyle name="40% - Accent6 3" xfId="159"/>
    <cellStyle name="40% - Accent6 4" xfId="160"/>
    <cellStyle name="52" xfId="161"/>
    <cellStyle name="6" xfId="162"/>
    <cellStyle name="60% - Accent1 2" xfId="163"/>
    <cellStyle name="60% - Accent1 3" xfId="164"/>
    <cellStyle name="60% - Accent1 4" xfId="165"/>
    <cellStyle name="60% - Accent2 2" xfId="166"/>
    <cellStyle name="60% - Accent2 3" xfId="167"/>
    <cellStyle name="60% - Accent2 4" xfId="168"/>
    <cellStyle name="60% - Accent3 2" xfId="169"/>
    <cellStyle name="60% - Accent3 3" xfId="170"/>
    <cellStyle name="60% - Accent3 4" xfId="171"/>
    <cellStyle name="60% - Accent4 2" xfId="172"/>
    <cellStyle name="60% - Accent4 3" xfId="173"/>
    <cellStyle name="60% - Accent4 4" xfId="174"/>
    <cellStyle name="60% - Accent5 2" xfId="175"/>
    <cellStyle name="60% - Accent5 3" xfId="176"/>
    <cellStyle name="60% - Accent5 4" xfId="177"/>
    <cellStyle name="60% - Accent6 2" xfId="178"/>
    <cellStyle name="60% - Accent6 3" xfId="179"/>
    <cellStyle name="60% - Accent6 4" xfId="180"/>
    <cellStyle name="Accent1 2" xfId="181"/>
    <cellStyle name="Accent1 3" xfId="182"/>
    <cellStyle name="Accent1 4" xfId="183"/>
    <cellStyle name="Accent2 2" xfId="184"/>
    <cellStyle name="Accent2 3" xfId="185"/>
    <cellStyle name="Accent2 4" xfId="186"/>
    <cellStyle name="Accent3 2" xfId="187"/>
    <cellStyle name="Accent3 3" xfId="188"/>
    <cellStyle name="Accent3 4" xfId="189"/>
    <cellStyle name="Accent4 2" xfId="190"/>
    <cellStyle name="Accent4 3" xfId="191"/>
    <cellStyle name="Accent4 4" xfId="192"/>
    <cellStyle name="Accent5 2" xfId="193"/>
    <cellStyle name="Accent5 3" xfId="194"/>
    <cellStyle name="Accent5 4" xfId="195"/>
    <cellStyle name="Accent6 2" xfId="196"/>
    <cellStyle name="Accent6 3" xfId="197"/>
    <cellStyle name="Accent6 4" xfId="198"/>
    <cellStyle name="ÅëÈ­ [0]_¿ì¹°Åë" xfId="199"/>
    <cellStyle name="AeE­ [0]_INQUIRY ¿?¾÷AßAø " xfId="200"/>
    <cellStyle name="ÅëÈ­ [0]_S" xfId="201"/>
    <cellStyle name="ÅëÈ­_¿ì¹°Åë" xfId="202"/>
    <cellStyle name="AeE­_INQUIRY ¿?¾÷AßAø " xfId="203"/>
    <cellStyle name="ÅëÈ­_S" xfId="204"/>
    <cellStyle name="ÄÞ¸¶ [0]_¿ì¹°Åë" xfId="205"/>
    <cellStyle name="AÞ¸¶ [0]_INQUIRY ¿?¾÷AßAø " xfId="206"/>
    <cellStyle name="ÄÞ¸¶ [0]_S" xfId="207"/>
    <cellStyle name="ÄÞ¸¶_¿ì¹°Åë" xfId="208"/>
    <cellStyle name="AÞ¸¶_INQUIRY ¿?¾÷AßAø " xfId="209"/>
    <cellStyle name="ÄÞ¸¶_S" xfId="210"/>
    <cellStyle name="Bad 2" xfId="211"/>
    <cellStyle name="Bad 3" xfId="212"/>
    <cellStyle name="Bad 4" xfId="213"/>
    <cellStyle name="C?AØ_¿?¾÷CoE² " xfId="214"/>
    <cellStyle name="Ç¥ÁØ_´çÃÊ±¸ÀÔ»ý»ê" xfId="215"/>
    <cellStyle name="C￥AØ_¿μ¾÷CoE² " xfId="216"/>
    <cellStyle name="Ç¥ÁØ_PO0862_bldg_BQ" xfId="217"/>
    <cellStyle name="C￥AØ_Sheet1_¿μ¾÷CoE² " xfId="218"/>
    <cellStyle name="Calc Currency (0)" xfId="219"/>
    <cellStyle name="Calc Currency (0) 2" xfId="220"/>
    <cellStyle name="Calc Currency (0) 3" xfId="221"/>
    <cellStyle name="Calc Currency (0) 3 2" xfId="222"/>
    <cellStyle name="Calc Currency (0) 4" xfId="223"/>
    <cellStyle name="Calc Currency (0)_03KHđầutưcôngtrunghạn2016-2020làmngày21-3-2015gửiphòngHT" xfId="224"/>
    <cellStyle name="Calc Percent (0)" xfId="225"/>
    <cellStyle name="Calc Percent (1)" xfId="226"/>
    <cellStyle name="Calculation 2" xfId="227"/>
    <cellStyle name="Calculation 3" xfId="228"/>
    <cellStyle name="Calculation 4" xfId="229"/>
    <cellStyle name="category" xfId="230"/>
    <cellStyle name="Check Cell 2" xfId="231"/>
    <cellStyle name="Check Cell 3" xfId="232"/>
    <cellStyle name="Check Cell 4" xfId="233"/>
    <cellStyle name="Comma" xfId="234" builtinId="3"/>
    <cellStyle name="Comma [0] 2" xfId="235"/>
    <cellStyle name="Comma [0] 2 2" xfId="236"/>
    <cellStyle name="Comma [0] 2 3" xfId="237"/>
    <cellStyle name="Comma [0] 2_2.6.11.H- H cập nhật Kế hoạch 2016 gửi a Vĩ" xfId="238"/>
    <cellStyle name="Comma [0] 3" xfId="239"/>
    <cellStyle name="Comma [0] 4" xfId="240"/>
    <cellStyle name="Comma 10" xfId="241"/>
    <cellStyle name="Comma 10 10" xfId="242"/>
    <cellStyle name="Comma 10 10 2" xfId="243"/>
    <cellStyle name="Comma 10 10_TH" xfId="244"/>
    <cellStyle name="Comma 10 2" xfId="245"/>
    <cellStyle name="Comma 11" xfId="246"/>
    <cellStyle name="Comma 11 2" xfId="247"/>
    <cellStyle name="Comma 11 2 2" xfId="248"/>
    <cellStyle name="Comma 11 2_TH" xfId="249"/>
    <cellStyle name="Comma 11 3" xfId="250"/>
    <cellStyle name="Comma 11 4" xfId="251"/>
    <cellStyle name="Comma 11_TH" xfId="252"/>
    <cellStyle name="Comma 12" xfId="253"/>
    <cellStyle name="Comma 13" xfId="254"/>
    <cellStyle name="Comma 13 2" xfId="255"/>
    <cellStyle name="Comma 13 2 2" xfId="256"/>
    <cellStyle name="Comma 13 3" xfId="257"/>
    <cellStyle name="Comma 13_2.6.11.H- H cập nhật Kế hoạch 2016 gửi a Vĩ" xfId="258"/>
    <cellStyle name="Comma 14" xfId="259"/>
    <cellStyle name="Comma 14 2" xfId="260"/>
    <cellStyle name="Comma 15" xfId="261"/>
    <cellStyle name="Comma 15 2" xfId="262"/>
    <cellStyle name="Comma 16" xfId="263"/>
    <cellStyle name="Comma 16 2" xfId="264"/>
    <cellStyle name="Comma 17" xfId="265"/>
    <cellStyle name="Comma 18" xfId="266"/>
    <cellStyle name="Comma 19" xfId="267"/>
    <cellStyle name="Comma 19 2" xfId="268"/>
    <cellStyle name="Comma 2" xfId="269"/>
    <cellStyle name="Comma 2 10" xfId="270"/>
    <cellStyle name="Comma 2 2" xfId="271"/>
    <cellStyle name="Comma 2 2 2" xfId="272"/>
    <cellStyle name="Comma 2 2 2 2" xfId="273"/>
    <cellStyle name="Comma 2 2 2 2 2" xfId="274"/>
    <cellStyle name="Comma 2 2 2 2 3" xfId="275"/>
    <cellStyle name="Comma 2 2 2 2 4" xfId="276"/>
    <cellStyle name="Comma 2 2 2 2 5" xfId="277"/>
    <cellStyle name="Comma 2 2 2 2 6" xfId="278"/>
    <cellStyle name="Comma 2 2 2 2 6 2" xfId="279"/>
    <cellStyle name="Comma 2 2 2 2_Nganh" xfId="280"/>
    <cellStyle name="Comma 2 2 2 3" xfId="281"/>
    <cellStyle name="Comma 2 2 2 4" xfId="282"/>
    <cellStyle name="Comma 2 2 2 5" xfId="283"/>
    <cellStyle name="Comma 2 2 2 6" xfId="284"/>
    <cellStyle name="Comma 2 2 2_Nganh" xfId="285"/>
    <cellStyle name="Comma 2 2 3" xfId="286"/>
    <cellStyle name="Comma 2 2 3 2" xfId="287"/>
    <cellStyle name="Comma 2 2 4" xfId="288"/>
    <cellStyle name="Comma 2 2 5" xfId="289"/>
    <cellStyle name="Comma 2 2 6" xfId="290"/>
    <cellStyle name="Comma 2 2_2.6.11.H- H cập nhật Kế hoạch 2016 gửi a Vĩ" xfId="291"/>
    <cellStyle name="Comma 2 2_TH" xfId="292"/>
    <cellStyle name="Comma 2 28" xfId="293"/>
    <cellStyle name="Comma 2 3" xfId="294"/>
    <cellStyle name="Comma 2 3 2" xfId="295"/>
    <cellStyle name="Comma 2 3_2.6.11.H- H cập nhật Kế hoạch 2016 gửi a Vĩ" xfId="296"/>
    <cellStyle name="Comma 2 4" xfId="297"/>
    <cellStyle name="Comma 2 4 2" xfId="298"/>
    <cellStyle name="Comma 2 5" xfId="299"/>
    <cellStyle name="Comma 2 6" xfId="300"/>
    <cellStyle name="Comma 2 7" xfId="301"/>
    <cellStyle name="Comma 2 8" xfId="302"/>
    <cellStyle name="Comma 2 9" xfId="303"/>
    <cellStyle name="Comma 2_16.11.H-tổng hợp KH 2015" xfId="304"/>
    <cellStyle name="Comma 20" xfId="305"/>
    <cellStyle name="Comma 21" xfId="306"/>
    <cellStyle name="Comma 22" xfId="307"/>
    <cellStyle name="Comma 24" xfId="308"/>
    <cellStyle name="Comma 24 2" xfId="309"/>
    <cellStyle name="Comma 24_2.6.11.H- H cập nhật Kế hoạch 2016 gửi a Vĩ" xfId="310"/>
    <cellStyle name="Comma 3" xfId="311"/>
    <cellStyle name="Comma 3 2" xfId="312"/>
    <cellStyle name="Comma 3 3" xfId="313"/>
    <cellStyle name="Comma 3 4" xfId="314"/>
    <cellStyle name="Comma 3 4 2" xfId="315"/>
    <cellStyle name="Comma 3 5" xfId="316"/>
    <cellStyle name="Comma 3_16.11.H-tổng hợp KH 2015" xfId="317"/>
    <cellStyle name="Comma 4" xfId="318"/>
    <cellStyle name="Comma 4 2" xfId="319"/>
    <cellStyle name="Comma 4 2 2" xfId="320"/>
    <cellStyle name="Comma 4 2_2.6.11.H- H cập nhật Kế hoạch 2016 gửi a Vĩ" xfId="321"/>
    <cellStyle name="Comma 4 20" xfId="322"/>
    <cellStyle name="Comma 4 3" xfId="323"/>
    <cellStyle name="Comma 4 3 2" xfId="324"/>
    <cellStyle name="Comma 4 4" xfId="325"/>
    <cellStyle name="Comma 4 5" xfId="326"/>
    <cellStyle name="Comma 4_16.11.H-tổng hợp KH 2015" xfId="327"/>
    <cellStyle name="Comma 5" xfId="328"/>
    <cellStyle name="Comma 5 2" xfId="329"/>
    <cellStyle name="Comma 6" xfId="330"/>
    <cellStyle name="Comma 6 2" xfId="331"/>
    <cellStyle name="Comma 6 3" xfId="332"/>
    <cellStyle name="Comma 6 3 2" xfId="333"/>
    <cellStyle name="Comma 6 4" xfId="334"/>
    <cellStyle name="Comma 6_2.6.11.H- H cập nhật Kế hoạch 2016 gửi a Vĩ" xfId="335"/>
    <cellStyle name="Comma 7" xfId="336"/>
    <cellStyle name="Comma 8" xfId="337"/>
    <cellStyle name="Comma 8 2" xfId="338"/>
    <cellStyle name="Comma 8 3" xfId="339"/>
    <cellStyle name="Comma 9" xfId="340"/>
    <cellStyle name="Comma 9 2" xfId="341"/>
    <cellStyle name="Comma 9 2 2" xfId="342"/>
    <cellStyle name="Comma 9 3" xfId="343"/>
    <cellStyle name="Comma 9_2.6.11.H- H cập nhật Kế hoạch 2016 gửi a Vĩ" xfId="344"/>
    <cellStyle name="comma zerodec" xfId="345"/>
    <cellStyle name="Comma0" xfId="346"/>
    <cellStyle name="Currency 2" xfId="347"/>
    <cellStyle name="Currency0" xfId="348"/>
    <cellStyle name="Currency1" xfId="349"/>
    <cellStyle name="Currency1 2" xfId="350"/>
    <cellStyle name="Currency1 3" xfId="351"/>
    <cellStyle name="Currency1 3 2" xfId="352"/>
    <cellStyle name="Currency1_03KHđầutưcôngtrunghạn2016-2020làmngày21-3-2015gửiphòngHT" xfId="353"/>
    <cellStyle name="Date" xfId="354"/>
    <cellStyle name="Dezimal [0]_UXO VII" xfId="355"/>
    <cellStyle name="Dezimal_UXO VII" xfId="356"/>
    <cellStyle name="Dollar (zero dec)" xfId="357"/>
    <cellStyle name="Dollar (zero dec) 2" xfId="358"/>
    <cellStyle name="Dollar (zero dec) 3" xfId="359"/>
    <cellStyle name="Dollar (zero dec) 3 2" xfId="360"/>
    <cellStyle name="Dollar (zero dec)_03KHđầutưcôngtrunghạn2016-2020làmngày21-3-2015gửiphòngHT" xfId="361"/>
    <cellStyle name="Enter Currency (0)" xfId="362"/>
    <cellStyle name="Enter Currency (0) 2" xfId="363"/>
    <cellStyle name="Enter Currency (0) 3" xfId="364"/>
    <cellStyle name="Enter Currency (0) 3 2" xfId="365"/>
    <cellStyle name="Enter Currency (0)_03KHđầutưcôngtrunghạn2016-2020làmngày21-3-2015gửiphòngHT" xfId="366"/>
    <cellStyle name="Euro" xfId="367"/>
    <cellStyle name="Explanatory Text 2" xfId="368"/>
    <cellStyle name="Explanatory Text 3" xfId="369"/>
    <cellStyle name="Explanatory Text 4" xfId="370"/>
    <cellStyle name="Fixed" xfId="371"/>
    <cellStyle name="Good 2" xfId="372"/>
    <cellStyle name="Good 3" xfId="373"/>
    <cellStyle name="Good 4" xfId="374"/>
    <cellStyle name="Grey" xfId="375"/>
    <cellStyle name="Grey 2" xfId="376"/>
    <cellStyle name="ha" xfId="377"/>
    <cellStyle name="HEADER" xfId="378"/>
    <cellStyle name="Header1" xfId="379"/>
    <cellStyle name="Header2" xfId="380"/>
    <cellStyle name="Heading 1 2" xfId="381"/>
    <cellStyle name="Heading 1 3" xfId="382"/>
    <cellStyle name="Heading 1 4" xfId="383"/>
    <cellStyle name="Heading 2 2" xfId="384"/>
    <cellStyle name="Heading 2 3" xfId="385"/>
    <cellStyle name="Heading 2 4" xfId="386"/>
    <cellStyle name="Heading 3 2" xfId="387"/>
    <cellStyle name="Heading 3 3" xfId="388"/>
    <cellStyle name="Heading 3 4" xfId="389"/>
    <cellStyle name="Heading 4 2" xfId="390"/>
    <cellStyle name="Heading 4 3" xfId="391"/>
    <cellStyle name="Heading 4 4" xfId="392"/>
    <cellStyle name="HEADING1" xfId="393"/>
    <cellStyle name="Heading1 2" xfId="394"/>
    <cellStyle name="HEADING2" xfId="395"/>
    <cellStyle name="Heading2 2" xfId="396"/>
    <cellStyle name="Hoa-Scholl" xfId="397"/>
    <cellStyle name="Input [yellow]" xfId="398"/>
    <cellStyle name="Input [yellow] 2" xfId="399"/>
    <cellStyle name="Input 10" xfId="400"/>
    <cellStyle name="Input 11" xfId="401"/>
    <cellStyle name="Input 12" xfId="402"/>
    <cellStyle name="Input 13" xfId="403"/>
    <cellStyle name="Input 2" xfId="404"/>
    <cellStyle name="Input 3" xfId="405"/>
    <cellStyle name="Input 4" xfId="406"/>
    <cellStyle name="Input 5" xfId="407"/>
    <cellStyle name="Input 6" xfId="408"/>
    <cellStyle name="Input 7" xfId="409"/>
    <cellStyle name="Input 8" xfId="410"/>
    <cellStyle name="Input 9" xfId="411"/>
    <cellStyle name="k" xfId="412"/>
    <cellStyle name="khanh" xfId="413"/>
    <cellStyle name="Ledger 17 x 11 in" xfId="414"/>
    <cellStyle name="Ledger 17 x 11 in 2" xfId="415"/>
    <cellStyle name="Ledger 17 x 11 in 3" xfId="416"/>
    <cellStyle name="Ledger 17 x 11 in_TH" xfId="417"/>
    <cellStyle name="Link Currency (0)" xfId="418"/>
    <cellStyle name="Link Currency (0) 2" xfId="419"/>
    <cellStyle name="Link Currency (0) 3" xfId="420"/>
    <cellStyle name="Link Currency (0) 3 2" xfId="421"/>
    <cellStyle name="Link Currency (0)_03KHđầutưcôngtrunghạn2016-2020làmngày21-3-2015gửiphòngHT" xfId="422"/>
    <cellStyle name="Linked Cell 2" xfId="423"/>
    <cellStyle name="Linked Cell 3" xfId="424"/>
    <cellStyle name="Linked Cell 4" xfId="425"/>
    <cellStyle name="Loai CBDT" xfId="426"/>
    <cellStyle name="Loai CT" xfId="427"/>
    <cellStyle name="Loai GD" xfId="428"/>
    <cellStyle name="MAU" xfId="429"/>
    <cellStyle name="Migliaia (0)_CALPREZZ" xfId="430"/>
    <cellStyle name="Migliaia_ PESO ELETTR." xfId="431"/>
    <cellStyle name="Millares [0]_Well Timing" xfId="432"/>
    <cellStyle name="Millares_Well Timing" xfId="433"/>
    <cellStyle name="Milliers [0]_AR1194" xfId="434"/>
    <cellStyle name="Milliers_AR1194" xfId="435"/>
    <cellStyle name="Model" xfId="436"/>
    <cellStyle name="moi" xfId="437"/>
    <cellStyle name="moi 2" xfId="438"/>
    <cellStyle name="moi 3" xfId="439"/>
    <cellStyle name="moi 3 2" xfId="440"/>
    <cellStyle name="moi 4" xfId="441"/>
    <cellStyle name="moi_03KHđầutưcôngtrunghạn2016-2020làmngày21-3-2015gửiphòngHT" xfId="442"/>
    <cellStyle name="Moneda [0]_Well Timing" xfId="443"/>
    <cellStyle name="Moneda_Well Timing" xfId="444"/>
    <cellStyle name="Monétaire [0]_AR1194" xfId="445"/>
    <cellStyle name="Monétaire_AR1194" xfId="446"/>
    <cellStyle name="n" xfId="447"/>
    <cellStyle name="Neutral 2" xfId="448"/>
    <cellStyle name="Neutral 3" xfId="449"/>
    <cellStyle name="Neutral 4" xfId="450"/>
    <cellStyle name="New" xfId="451"/>
    <cellStyle name="New Times Roman" xfId="452"/>
    <cellStyle name="no dec" xfId="453"/>
    <cellStyle name="Normal" xfId="0" builtinId="0"/>
    <cellStyle name="Normal - Style1" xfId="454"/>
    <cellStyle name="Normal - Style1 2" xfId="455"/>
    <cellStyle name="Normal - Style1 2 2" xfId="456"/>
    <cellStyle name="Normal - Style1 2 2 2" xfId="457"/>
    <cellStyle name="Normal - Style1 2 3" xfId="458"/>
    <cellStyle name="Normal - Style1 2_27.6.H-trung hạn CCHT VY-PY" xfId="459"/>
    <cellStyle name="Normal - Style1 3" xfId="460"/>
    <cellStyle name="Normal - Style1 4" xfId="461"/>
    <cellStyle name="Normal - Style1_03KHđầutưcôngtrunghạn2016-2020làmngày21-3-2015gửiphòngHT" xfId="462"/>
    <cellStyle name="Normal - 유형1" xfId="463"/>
    <cellStyle name="Normal 10" xfId="464"/>
    <cellStyle name="Normal 10 2" xfId="465"/>
    <cellStyle name="Normal 10 2 2" xfId="466"/>
    <cellStyle name="Normal 10 2 2 2" xfId="467"/>
    <cellStyle name="Normal 10 3" xfId="468"/>
    <cellStyle name="Normal 10 4" xfId="469"/>
    <cellStyle name="Normal 10 5" xfId="470"/>
    <cellStyle name="Normal 10_KH đầu tư công 2018 Nông thôn mới" xfId="471"/>
    <cellStyle name="Normal 11" xfId="472"/>
    <cellStyle name="Normal 11 2" xfId="473"/>
    <cellStyle name="Normal 11 2 2" xfId="474"/>
    <cellStyle name="Normal 11 3" xfId="475"/>
    <cellStyle name="Normal 11_TH" xfId="476"/>
    <cellStyle name="Normal 12" xfId="477"/>
    <cellStyle name="Normal 12 2" xfId="478"/>
    <cellStyle name="Normal 12 2 2" xfId="479"/>
    <cellStyle name="Normal 12 3" xfId="480"/>
    <cellStyle name="Normal 13" xfId="481"/>
    <cellStyle name="Normal 14" xfId="482"/>
    <cellStyle name="Normal 15" xfId="483"/>
    <cellStyle name="Normal 16" xfId="484"/>
    <cellStyle name="Normal 17" xfId="485"/>
    <cellStyle name="Normal 18" xfId="486"/>
    <cellStyle name="Normal 19" xfId="487"/>
    <cellStyle name="Normal 2" xfId="488"/>
    <cellStyle name="Normal 2 10" xfId="489"/>
    <cellStyle name="Normal 2 10 2" xfId="490"/>
    <cellStyle name="Normal 2 11" xfId="491"/>
    <cellStyle name="Normal 2 2" xfId="492"/>
    <cellStyle name="Normal 2 2 2" xfId="493"/>
    <cellStyle name="Normal 2 2 2 2" xfId="494"/>
    <cellStyle name="Normal 2 2 2 2 2" xfId="495"/>
    <cellStyle name="Normal 2 2 2 3" xfId="496"/>
    <cellStyle name="Normal 2 2 2 4" xfId="497"/>
    <cellStyle name="Normal 2 2 2 5" xfId="498"/>
    <cellStyle name="Normal 2 2 2 6" xfId="499"/>
    <cellStyle name="Normal 2 2 2 6 2" xfId="500"/>
    <cellStyle name="Normal 2 2 2 7" xfId="501"/>
    <cellStyle name="Normal 2 2 2 8" xfId="502"/>
    <cellStyle name="Normal 2 2 2_KH đầu tư công 2018 Nông thôn mới" xfId="503"/>
    <cellStyle name="Normal 2 2 3" xfId="504"/>
    <cellStyle name="Normal 2 2 4" xfId="505"/>
    <cellStyle name="Normal 2 2 4 3" xfId="506"/>
    <cellStyle name="Normal 2 2 5" xfId="507"/>
    <cellStyle name="Normal 2 2 6" xfId="508"/>
    <cellStyle name="Normal 2 2_Nganh" xfId="509"/>
    <cellStyle name="Normal 2 3" xfId="510"/>
    <cellStyle name="Normal 2 3 2" xfId="511"/>
    <cellStyle name="Normal 2 3_TH" xfId="512"/>
    <cellStyle name="Normal 2 4" xfId="513"/>
    <cellStyle name="Normal 2 4 2" xfId="514"/>
    <cellStyle name="Normal 2 4 3" xfId="515"/>
    <cellStyle name="Normal 2 4 3 2" xfId="516"/>
    <cellStyle name="Normal 2 4 4" xfId="517"/>
    <cellStyle name="Normal 2 5" xfId="518"/>
    <cellStyle name="Normal 2 5 2" xfId="519"/>
    <cellStyle name="Normal 2 5 2 2" xfId="520"/>
    <cellStyle name="Normal 2 5 3" xfId="521"/>
    <cellStyle name="Normal 2 5_KH đầu tư công 2018 Nông thôn mới" xfId="522"/>
    <cellStyle name="Normal 2 6" xfId="523"/>
    <cellStyle name="Normal 2 7" xfId="524"/>
    <cellStyle name="Normal 2 8" xfId="525"/>
    <cellStyle name="Normal 2 9" xfId="526"/>
    <cellStyle name="Normal 2_03KHđầutưcôngtrunghạn2016-2020làmngày21-3-2015gửiphòngHT" xfId="527"/>
    <cellStyle name="Normal 2_Du thao phu luc" xfId="528"/>
    <cellStyle name="Normal 20" xfId="529"/>
    <cellStyle name="Normal 21" xfId="530"/>
    <cellStyle name="Normal 22" xfId="531"/>
    <cellStyle name="Normal 23" xfId="532"/>
    <cellStyle name="Normal 23 2" xfId="533"/>
    <cellStyle name="Normal 24" xfId="534"/>
    <cellStyle name="Normal 24 2" xfId="535"/>
    <cellStyle name="Normal 25" xfId="536"/>
    <cellStyle name="Normal 25 2" xfId="537"/>
    <cellStyle name="Normal 26" xfId="538"/>
    <cellStyle name="Normal 26 2" xfId="539"/>
    <cellStyle name="Normal 27" xfId="540"/>
    <cellStyle name="Normal 27 2" xfId="541"/>
    <cellStyle name="Normal 28" xfId="542"/>
    <cellStyle name="Normal 28 2" xfId="543"/>
    <cellStyle name="Normal 29" xfId="544"/>
    <cellStyle name="Normal 29 2" xfId="545"/>
    <cellStyle name="Normal 3" xfId="546"/>
    <cellStyle name="Normal 3 2" xfId="547"/>
    <cellStyle name="Normal 3 2 2" xfId="548"/>
    <cellStyle name="Normal 3 2 3 2" xfId="549"/>
    <cellStyle name="Normal 3 3" xfId="550"/>
    <cellStyle name="Normal 3 3 2" xfId="551"/>
    <cellStyle name="Normal 3 3 3" xfId="552"/>
    <cellStyle name="Normal 3 3 3 2" xfId="553"/>
    <cellStyle name="Normal 3 3 4" xfId="554"/>
    <cellStyle name="Normal 3 3_KH đầu tư công 2018 Nông thôn mới" xfId="555"/>
    <cellStyle name="Normal 3 4" xfId="556"/>
    <cellStyle name="Normal 3_2. KH XDCB 2015 khoi van xã" xfId="557"/>
    <cellStyle name="Normal 30" xfId="558"/>
    <cellStyle name="Normal 30 2" xfId="559"/>
    <cellStyle name="Normal 30 2 2" xfId="560"/>
    <cellStyle name="Normal 31" xfId="561"/>
    <cellStyle name="Normal 31 2" xfId="562"/>
    <cellStyle name="Normal 31 2 2" xfId="563"/>
    <cellStyle name="Normal 31 3" xfId="564"/>
    <cellStyle name="Normal 31_KH đầu tư công 2018 Nông thôn mới" xfId="565"/>
    <cellStyle name="Normal 32" xfId="566"/>
    <cellStyle name="Normal 32 2" xfId="567"/>
    <cellStyle name="Normal 32 3" xfId="568"/>
    <cellStyle name="Normal 32_KH đầu tư công 2018 Nông thôn mới" xfId="569"/>
    <cellStyle name="Normal 33" xfId="570"/>
    <cellStyle name="Normal 33 2" xfId="571"/>
    <cellStyle name="Normal 34" xfId="572"/>
    <cellStyle name="Normal 34 2" xfId="573"/>
    <cellStyle name="Normal 35" xfId="574"/>
    <cellStyle name="Normal 35 2" xfId="575"/>
    <cellStyle name="Normal 36" xfId="576"/>
    <cellStyle name="Normal 37" xfId="577"/>
    <cellStyle name="Normal 38" xfId="578"/>
    <cellStyle name="Normal 38 2" xfId="579"/>
    <cellStyle name="Normal 39" xfId="580"/>
    <cellStyle name="Normal 4" xfId="581"/>
    <cellStyle name="Normal 4 2" xfId="582"/>
    <cellStyle name="Normal 4 3" xfId="583"/>
    <cellStyle name="Normal 4 3 2" xfId="584"/>
    <cellStyle name="Normal 4 3 3" xfId="585"/>
    <cellStyle name="Normal 4 3_03KHđầutưcôngtrunghạn2016-2020làmngày21-3-2015gửiphòngHT" xfId="586"/>
    <cellStyle name="Normal 4_03KHđầutưcôngtrunghạn2016-2020làmngày21-3-2015gửiphòngHT" xfId="587"/>
    <cellStyle name="Normal 40" xfId="588"/>
    <cellStyle name="Normal 41" xfId="589"/>
    <cellStyle name="Normal 42" xfId="590"/>
    <cellStyle name="Normal 43" xfId="591"/>
    <cellStyle name="Normal 43 2" xfId="592"/>
    <cellStyle name="Normal 43 3" xfId="593"/>
    <cellStyle name="Normal 43_TH" xfId="594"/>
    <cellStyle name="Normal 44" xfId="595"/>
    <cellStyle name="Normal 45" xfId="596"/>
    <cellStyle name="Normal 46" xfId="597"/>
    <cellStyle name="Normal 47" xfId="598"/>
    <cellStyle name="Normal 48" xfId="599"/>
    <cellStyle name="Normal 48 2" xfId="600"/>
    <cellStyle name="Normal 49" xfId="601"/>
    <cellStyle name="Normal 5" xfId="602"/>
    <cellStyle name="Normal 5 2" xfId="603"/>
    <cellStyle name="Normal 5 2 2" xfId="604"/>
    <cellStyle name="Normal 5 2 2 2" xfId="605"/>
    <cellStyle name="Normal 5 2 2_Nợ QT Huyền tổng hợp" xfId="606"/>
    <cellStyle name="Normal 5 2 3" xfId="607"/>
    <cellStyle name="Normal 5 2_03KHđầutưcôngtrunghạn2016-2020làmngày21-3-2015gửiphòngHT" xfId="608"/>
    <cellStyle name="Normal 5 3" xfId="609"/>
    <cellStyle name="Normal 6" xfId="610"/>
    <cellStyle name="Normal 6 2" xfId="611"/>
    <cellStyle name="Normal 6 3" xfId="612"/>
    <cellStyle name="Normal 7" xfId="613"/>
    <cellStyle name="Normal 7 2" xfId="614"/>
    <cellStyle name="Normal 7 3" xfId="615"/>
    <cellStyle name="Normal 8" xfId="616"/>
    <cellStyle name="Normal 8 2" xfId="617"/>
    <cellStyle name="Normal 8_Nợ QT Huyền tổng hợp" xfId="618"/>
    <cellStyle name="Normal 9" xfId="619"/>
    <cellStyle name="Normal 9 2" xfId="620"/>
    <cellStyle name="Normal 9 3" xfId="621"/>
    <cellStyle name="Normal 9_03KHđầutưcôngtrunghạn2016-2020làmngày21-3-2015gửiphòngHT" xfId="622"/>
    <cellStyle name="Normal_16.11.H-tổng hợp KH 2015" xfId="623"/>
    <cellStyle name="Normal_Bieu 4" xfId="624"/>
    <cellStyle name="Normal_Bieu mau (CV )" xfId="625"/>
    <cellStyle name="Normal_Danh muc CTXD" xfId="626"/>
    <cellStyle name="Normal_Ke hoach XDCB 2012 2" xfId="627"/>
    <cellStyle name="Normal_Sheet1" xfId="628"/>
    <cellStyle name="Normal_Sheet1 2" xfId="629"/>
    <cellStyle name="Normal_Sheet1 2 2" xfId="630"/>
    <cellStyle name="Normal_Sheet1 3" xfId="631"/>
    <cellStyle name="Normal_Sheet1 30" xfId="632"/>
    <cellStyle name="Normal_Sheet1 5 2" xfId="633"/>
    <cellStyle name="Normal_trung han-1" xfId="634"/>
    <cellStyle name="Normal_trung han-1 2" xfId="635"/>
    <cellStyle name="Normal_Vu Quan ly QH_BieuBaocaoQuyhoach2011" xfId="636"/>
    <cellStyle name="Normal1" xfId="637"/>
    <cellStyle name="Normale_ PESO ELETTR." xfId="638"/>
    <cellStyle name="Note 2" xfId="639"/>
    <cellStyle name="Note 2 2" xfId="640"/>
    <cellStyle name="Note 3" xfId="641"/>
    <cellStyle name="Note 3 2" xfId="642"/>
    <cellStyle name="Note 4" xfId="643"/>
    <cellStyle name="Œ…‹æØ‚è [0.00]_laroux" xfId="644"/>
    <cellStyle name="Œ…‹æØ‚è_laroux" xfId="645"/>
    <cellStyle name="oft Excel]_x000d__x000a_Comment=The open=/f lines load custom functions into the Paste Function list._x000d__x000a_Maximized=2_x000d__x000a_Basics=1_x000d__x000a_A" xfId="646"/>
    <cellStyle name="oft Excel]_x000d__x000a_Comment=The open=/f lines load custom functions into the Paste Function list._x000d__x000a_Maximized=3_x000d__x000a_Basics=1_x000d__x000a_A" xfId="647"/>
    <cellStyle name="omma [0]_Mktg Prog" xfId="648"/>
    <cellStyle name="ormal_Sheet1_1" xfId="649"/>
    <cellStyle name="Output 2" xfId="650"/>
    <cellStyle name="Output 3" xfId="651"/>
    <cellStyle name="Output 4" xfId="652"/>
    <cellStyle name="Pattern" xfId="653"/>
    <cellStyle name="Pattern 2" xfId="654"/>
    <cellStyle name="Pattern 3" xfId="655"/>
    <cellStyle name="Pattern 3 2" xfId="656"/>
    <cellStyle name="Percent" xfId="657" builtinId="5"/>
    <cellStyle name="Percent [2]" xfId="658"/>
    <cellStyle name="Percent 10" xfId="659"/>
    <cellStyle name="Percent 11" xfId="660"/>
    <cellStyle name="Percent 12" xfId="661"/>
    <cellStyle name="Percent 13" xfId="662"/>
    <cellStyle name="Percent 14" xfId="663"/>
    <cellStyle name="Percent 15" xfId="664"/>
    <cellStyle name="Percent 16" xfId="665"/>
    <cellStyle name="Percent 17" xfId="666"/>
    <cellStyle name="Percent 2" xfId="667"/>
    <cellStyle name="Percent 2 2" xfId="668"/>
    <cellStyle name="Percent 2 3" xfId="669"/>
    <cellStyle name="Percent 2 3 2" xfId="670"/>
    <cellStyle name="Percent 3" xfId="671"/>
    <cellStyle name="Percent 3 2" xfId="672"/>
    <cellStyle name="Percent 3 2 2" xfId="673"/>
    <cellStyle name="Percent 3 2 3" xfId="674"/>
    <cellStyle name="Percent 4" xfId="675"/>
    <cellStyle name="Percent 4 2" xfId="676"/>
    <cellStyle name="Percent 4 2 2" xfId="677"/>
    <cellStyle name="Percent 5" xfId="678"/>
    <cellStyle name="Percent 5 2" xfId="679"/>
    <cellStyle name="Percent 5 2 2" xfId="680"/>
    <cellStyle name="Percent 6" xfId="681"/>
    <cellStyle name="Percent 6 2" xfId="682"/>
    <cellStyle name="Percent 7" xfId="683"/>
    <cellStyle name="Percent 8" xfId="684"/>
    <cellStyle name="Percent 9" xfId="685"/>
    <cellStyle name="PERCENTAGE" xfId="686"/>
    <cellStyle name="PrePop Currency (0)" xfId="687"/>
    <cellStyle name="PrePop Currency (0) 2" xfId="688"/>
    <cellStyle name="PrePop Currency (0) 3" xfId="689"/>
    <cellStyle name="PrePop Currency (0) 3 2" xfId="690"/>
    <cellStyle name="PrePop Currency (0)_03KHđầutưcôngtrunghạn2016-2020làmngày21-3-2015gửiphòngHT" xfId="691"/>
    <cellStyle name="s]_x000d__x000a_spooler=yes_x000d__x000a_load=_x000d__x000a_Beep=yes_x000d__x000a_NullPort=None_x000d__x000a_BorderWidth=3_x000d__x000a_CursorBlinkRate=1200_x000d__x000a_DoubleClickSpeed=452_x000d__x000a_Programs=co" xfId="692"/>
    <cellStyle name="songuyen" xfId="693"/>
    <cellStyle name="style" xfId="694"/>
    <cellStyle name="Style 1" xfId="695"/>
    <cellStyle name="Style 1 2" xfId="696"/>
    <cellStyle name="Style 1 3" xfId="697"/>
    <cellStyle name="subhead" xfId="698"/>
    <cellStyle name="T" xfId="699"/>
    <cellStyle name="T 2" xfId="700"/>
    <cellStyle name="T_Book1" xfId="701"/>
    <cellStyle name="T_Book1_KBVP  BAO CAO THANG  07 NAM 2014" xfId="702"/>
    <cellStyle name="T_Book1_KBVP  BAO CAO THANG  07 NAM 2014_nguồn vốn sau KH2016 còn chưa pk" xfId="703"/>
    <cellStyle name="T_Book1_KBVP  BAO CAO THANG  07 NAM 2014_TH" xfId="704"/>
    <cellStyle name="T_Book1_nguồn vốn sau KH2016 còn chưa pk" xfId="705"/>
    <cellStyle name="T_Book1_NSTT" xfId="706"/>
    <cellStyle name="T_Book1_NSTT_nguồn vốn sau KH2016 còn chưa pk" xfId="707"/>
    <cellStyle name="T_Book1_NSTT_TH" xfId="708"/>
    <cellStyle name="T_Book1_TH" xfId="709"/>
    <cellStyle name="T_KBVP  BAO CAO THANG  07 NAM 2014" xfId="710"/>
    <cellStyle name="T_KBVP  BAO CAO THANG  07 NAM 2014_nguồn vốn sau KH2016 còn chưa pk" xfId="711"/>
    <cellStyle name="T_KBVP  BAO CAO THANG  07 NAM 2014_TH" xfId="712"/>
    <cellStyle name="T_nguồn vốn sau KH2016 còn chưa pk" xfId="713"/>
    <cellStyle name="T_NSTT" xfId="714"/>
    <cellStyle name="T_NSTT_nguồn vốn sau KH2016 còn chưa pk" xfId="715"/>
    <cellStyle name="T_NSTT_TH" xfId="716"/>
    <cellStyle name="T_TH" xfId="717"/>
    <cellStyle name="T_tho cu mau" xfId="718"/>
    <cellStyle name="T_tho cu mau_KBVP  BAO CAO THANG  07 NAM 2014" xfId="719"/>
    <cellStyle name="T_tho cu mau_KBVP  BAO CAO THANG  07 NAM 2014_nguồn vốn sau KH2016 còn chưa pk" xfId="720"/>
    <cellStyle name="T_tho cu mau_KBVP  BAO CAO THANG  07 NAM 2014_TH" xfId="721"/>
    <cellStyle name="T_tho cu mau_nguồn vốn sau KH2016 còn chưa pk" xfId="722"/>
    <cellStyle name="T_tho cu mau_NSTT" xfId="723"/>
    <cellStyle name="T_tho cu mau_NSTT_nguồn vốn sau KH2016 còn chưa pk" xfId="724"/>
    <cellStyle name="T_tho cu mau_NSTT_TH" xfId="725"/>
    <cellStyle name="T_tho cu mau_TH" xfId="726"/>
    <cellStyle name="Text Indent A" xfId="727"/>
    <cellStyle name="Text Indent B" xfId="728"/>
    <cellStyle name="Text Indent B 2" xfId="729"/>
    <cellStyle name="Text Indent B 3" xfId="730"/>
    <cellStyle name="Text Indent B 3 2" xfId="731"/>
    <cellStyle name="Text Indent B_03KHđầutưcôngtrunghạn2016-2020làmngày21-3-2015gửiphòngHT" xfId="732"/>
    <cellStyle name="th" xfId="733"/>
    <cellStyle name="th 2" xfId="734"/>
    <cellStyle name="th_TH" xfId="735"/>
    <cellStyle name="þ_x001d_ð¤_x000c_¯þ_x0014__x000d_¨þU_x0001_À_x0004_ _x0015__x000f__x0001__x0001_" xfId="736"/>
    <cellStyle name="þ_x001d_ð·_x000c_æþ'_x000d_ßþU_x0001_Ø_x0005_ü_x0014__x0007__x0001__x0001_" xfId="737"/>
    <cellStyle name="þ_x001d_ðÇ%Uý—&amp;Hý9_x0008_Ÿ s_x000a__x0007__x0001__x0001_" xfId="738"/>
    <cellStyle name="Title 2" xfId="739"/>
    <cellStyle name="Title 3" xfId="740"/>
    <cellStyle name="Title 4" xfId="741"/>
    <cellStyle name="Tong so" xfId="742"/>
    <cellStyle name="tong so 1" xfId="743"/>
    <cellStyle name="Tong so_nguồn vốn sau KH2016 còn chưa pk" xfId="744"/>
    <cellStyle name="Total 2" xfId="745"/>
    <cellStyle name="Total 3" xfId="746"/>
    <cellStyle name="Total 4" xfId="747"/>
    <cellStyle name="Valuta (0)_CALPREZZ" xfId="748"/>
    <cellStyle name="Valuta_ PESO ELETTR." xfId="749"/>
    <cellStyle name="VANG1" xfId="750"/>
    <cellStyle name="viet" xfId="751"/>
    <cellStyle name="viet 2" xfId="752"/>
    <cellStyle name="viet2" xfId="753"/>
    <cellStyle name="viet2 2" xfId="754"/>
    <cellStyle name="vn_time" xfId="755"/>
    <cellStyle name="vnhead3" xfId="756"/>
    <cellStyle name="Währung [0]_UXO VII" xfId="757"/>
    <cellStyle name="Währung_UXO VII" xfId="758"/>
    <cellStyle name="Warning Text 2" xfId="759"/>
    <cellStyle name="Warning Text 3" xfId="760"/>
    <cellStyle name="Warning Text 4" xfId="761"/>
    <cellStyle name="xan1" xfId="762"/>
    <cellStyle name="xuan" xfId="763"/>
    <cellStyle name=" [0.00]_ Att. 1- Cover" xfId="764"/>
    <cellStyle name="_ Att. 1- Cover" xfId="765"/>
    <cellStyle name="?_ Att. 1- Cover" xfId="766"/>
    <cellStyle name="똿뗦먛귟 [0.00]_PRODUCT DETAIL Q1" xfId="767"/>
    <cellStyle name="똿뗦먛귟_PRODUCT DETAIL Q1" xfId="768"/>
    <cellStyle name="믅됞 [0.00]_PRODUCT DETAIL Q1" xfId="769"/>
    <cellStyle name="믅됞_PRODUCT DETAIL Q1" xfId="770"/>
    <cellStyle name="백분율_95" xfId="771"/>
    <cellStyle name="뷭?_BOOKSHIP" xfId="772"/>
    <cellStyle name="안건회계법인" xfId="773"/>
    <cellStyle name="콤마 [ - 유형1" xfId="774"/>
    <cellStyle name="콤마 [ - 유형2" xfId="775"/>
    <cellStyle name="콤마 [ - 유형3" xfId="776"/>
    <cellStyle name="콤마 [ - 유형4" xfId="777"/>
    <cellStyle name="콤마 [ - 유형5" xfId="778"/>
    <cellStyle name="콤마 [ - 유형6" xfId="779"/>
    <cellStyle name="콤마 [ - 유형7" xfId="780"/>
    <cellStyle name="콤마 [ - 유형8" xfId="781"/>
    <cellStyle name="콤마 [0]_ 비목별 월별기술 " xfId="782"/>
    <cellStyle name="콤마_ 비목별 월별기술 " xfId="783"/>
    <cellStyle name="통화 [0]_1202" xfId="784"/>
    <cellStyle name="통화_1202" xfId="785"/>
    <cellStyle name="표준_(정보부문)월별인원계획" xfId="786"/>
    <cellStyle name="一般_00Q3902REV.1" xfId="787"/>
    <cellStyle name="千分位[0]_00Q3902REV.1" xfId="788"/>
    <cellStyle name="千分位_00Q3902REV.1" xfId="789"/>
    <cellStyle name="桁区切り_NADUONG BQ (Draft)" xfId="790"/>
    <cellStyle name="標準_BQ（業者）" xfId="791"/>
    <cellStyle name="貨幣 [0]_00Q3902REV.1" xfId="792"/>
    <cellStyle name="貨幣[0]_BRE" xfId="793"/>
    <cellStyle name="貨幣_00Q3902REV.1" xfId="794"/>
    <cellStyle name="通貨_MITSUI1_BQ" xfId="79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3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4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5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6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7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8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9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0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1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2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3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4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5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6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7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8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9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0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1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2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3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4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5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6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7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8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9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30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31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32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33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34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35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36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37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38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39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40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41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42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43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44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45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46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47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48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49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50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51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52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53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54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55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56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57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58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59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60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61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62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63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64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65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66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67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68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69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70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71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72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73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74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75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76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77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78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79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80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81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82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83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84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85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86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87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88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89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90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91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92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93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94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95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96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97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98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99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00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01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02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03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04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05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06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07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08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09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10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11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12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13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14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15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16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17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18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19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20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21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22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23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24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25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26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27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28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29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30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31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32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33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34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35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36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37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38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39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40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41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42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43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44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45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46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47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48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49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50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51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52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53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54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55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56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57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58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59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60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61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62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63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64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65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66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67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68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69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70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71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72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73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74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75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76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77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78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79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80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81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82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83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84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85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86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87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88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89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90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91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92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93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94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95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96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97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98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199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00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01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02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03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04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05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06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07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08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09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10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11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12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13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14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15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16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17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18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19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20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21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22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23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24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25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26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27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28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29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30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31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32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33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34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35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36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37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38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39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40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41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42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43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44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45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46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47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48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49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50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51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52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53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54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55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56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57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58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59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60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61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62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63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64" name="Text Box 29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65" name="Text Box 30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66" name="Text Box 31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67" name="Text Box 32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68" name="Text Box 33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69" name="Text Box 26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70" name="Text Box 27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104775</xdr:colOff>
      <xdr:row>19</xdr:row>
      <xdr:rowOff>38100</xdr:rowOff>
    </xdr:to>
    <xdr:sp macro="" textlink="">
      <xdr:nvSpPr>
        <xdr:cNvPr id="271" name="Text Box 28"/>
        <xdr:cNvSpPr txBox="1">
          <a:spLocks noChangeArrowheads="1"/>
        </xdr:cNvSpPr>
      </xdr:nvSpPr>
      <xdr:spPr bwMode="auto">
        <a:xfrm>
          <a:off x="428625" y="14678025"/>
          <a:ext cx="1047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27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28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29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30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31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32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33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34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35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36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37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38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39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40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41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42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43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44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45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46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47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48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49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50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51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52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53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54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55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56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57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58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59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60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61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62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63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64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65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66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67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68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69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70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71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72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73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74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75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76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77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78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79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80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81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82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83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84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85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86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87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88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89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90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91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92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93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94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95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96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97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98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799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00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01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02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03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04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05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06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07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08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09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10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11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12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13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14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15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16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17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18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19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20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21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22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23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24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25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26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27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28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29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30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31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32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33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34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35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36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37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38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39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40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41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42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43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44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45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46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47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48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49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50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51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52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53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54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55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56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57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58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59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60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61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62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63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64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65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66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67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68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69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70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71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72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73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74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75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76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77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78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79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80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81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82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83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84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85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86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87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88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89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90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91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92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93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94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95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96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97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98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899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00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01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02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03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04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05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06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07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08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09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10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11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12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13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14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15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16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17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18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19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20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21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22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23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24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25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26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27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28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29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30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31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32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33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34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35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36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37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38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39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40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41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42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43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44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45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46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47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48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49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50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51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52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53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54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55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56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57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58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59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60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61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62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63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64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65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66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67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68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69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70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71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72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73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74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75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76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77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78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79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80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81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82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83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84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85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86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87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88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89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90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91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92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93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94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95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38996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899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899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899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00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01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02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03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04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0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0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0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08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09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10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11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12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1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1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1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16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17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18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19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20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2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2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2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2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2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2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27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28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29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30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31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3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3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3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35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36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37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38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39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4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4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4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43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44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45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46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47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4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4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5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5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5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5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54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55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56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57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58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5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6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6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62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63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64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65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66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6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6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6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70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71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72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73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74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7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7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7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7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7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8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81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82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83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84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85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8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8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8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89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90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91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92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93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9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9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9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97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98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099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00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01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0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0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0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0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0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0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08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09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10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11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12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1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1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1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16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17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18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19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20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2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2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2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24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25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26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27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28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2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3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3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3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3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3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35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36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37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38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39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4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4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4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43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44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45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46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47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4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4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5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51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52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53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54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55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5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5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5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5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6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6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62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63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64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65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66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6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6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6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70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71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72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73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74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7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7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7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78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79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80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81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82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8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8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8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8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8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8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89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90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91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92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93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9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9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9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97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98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199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00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01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0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0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0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05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06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07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08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09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1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1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1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1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1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1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16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17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18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19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20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2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2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2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24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25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26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27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28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2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3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3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32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33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34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35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36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3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3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3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4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4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4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43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44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45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46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47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4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4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5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51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52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53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54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55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5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5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5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59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60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61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62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63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6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6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6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6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6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6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70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71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72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73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74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7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7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7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78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79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80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81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82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8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8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8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86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87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88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89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90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9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9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9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9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9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9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97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98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299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00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01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0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0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0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05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06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07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08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09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1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1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1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13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14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15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16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17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1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1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2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2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2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2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24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25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26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27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28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2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3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3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32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33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34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35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36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3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3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3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40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41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42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43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44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4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4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4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4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4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5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51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52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53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54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55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5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5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5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59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60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61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62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63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6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6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6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67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68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69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70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71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7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7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7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7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7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7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78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79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80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81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82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8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8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8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86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87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88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89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90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9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9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9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94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95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96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97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98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39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0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0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0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0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0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05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06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07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08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09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1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1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1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13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14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15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16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17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1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1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2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21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22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23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24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25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2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2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2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2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3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3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32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33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34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35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36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3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3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3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40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41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42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43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44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4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4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4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48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49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50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51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52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5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5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3945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48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48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48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483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484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485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486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487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48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48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49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491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492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493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494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495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49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49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49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499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00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01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02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03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0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0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0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0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0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0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10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11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12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13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14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1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1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1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18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19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20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21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22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2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2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2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26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27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28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29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30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3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3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3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3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3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3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37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38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39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40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41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4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4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4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45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46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47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48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49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5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5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5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53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54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55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56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57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5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5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56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61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62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63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64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65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66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67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68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69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70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71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72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73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74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75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76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77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78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79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80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81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82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83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84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85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86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87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88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89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90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91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92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93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94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95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96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97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98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599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00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01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02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03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04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05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06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07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08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09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10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11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12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13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14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15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16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17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18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19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20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21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22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23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24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25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26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27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28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29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30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31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32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33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34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35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36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37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38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39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40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41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42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43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44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45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46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47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48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49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50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51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52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53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54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55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56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57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58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59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60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61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62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63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64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65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66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67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68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69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70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71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72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73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74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75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76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77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78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79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80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81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82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83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84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85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86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87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88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89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90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91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92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93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94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95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96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97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98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699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00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01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02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03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04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05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06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07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08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09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10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11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12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13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14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15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16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17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18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19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20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21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22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23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24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25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26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27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28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29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30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31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32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33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34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35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36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37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38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39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40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41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42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43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44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45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46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47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48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49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50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51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52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53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54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55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56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57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58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59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60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61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62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63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64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65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66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67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68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69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70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71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72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73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74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75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76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77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78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79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80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81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82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83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84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85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86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87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88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89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90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91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92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93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94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95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96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97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98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799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00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01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02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03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04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05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06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07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08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09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10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11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12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13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14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15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16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17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18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19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20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21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22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23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24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25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26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27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28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29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0830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3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3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3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34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35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36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37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38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3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4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4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42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43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44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45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46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4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4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4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50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51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52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53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54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5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5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5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5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5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6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61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62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63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64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65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6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6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6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69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70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71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72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73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7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7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7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77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78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79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80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81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8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8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8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8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8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8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88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89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90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91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92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9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9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9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96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97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98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899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00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0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0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0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04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05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06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07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08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0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1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1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1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1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1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15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16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17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18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19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2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2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2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23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24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25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26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27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2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2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3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31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32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33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34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35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3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3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3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3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4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4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42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43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44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45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46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4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4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4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50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51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52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53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54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5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5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5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58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59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60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61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62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6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6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6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6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6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6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69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70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71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72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73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7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7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7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77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78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79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80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81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8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8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8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85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86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87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88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89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9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9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9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9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9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9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96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97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98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0999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00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0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0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0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04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05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06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07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08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0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1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1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12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13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14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15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16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1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1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1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2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2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2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23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24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25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26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27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2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2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3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31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32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33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34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35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3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3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3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39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40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41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42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43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4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4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4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4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4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4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50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51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52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53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54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5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5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5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58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59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60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61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62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6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6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6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66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67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68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69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70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7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7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7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7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7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7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77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78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79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80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81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8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8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8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85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86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87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88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89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9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9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9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93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94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95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96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97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9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09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0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0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0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0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04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05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06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07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08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0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1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1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12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13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14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15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16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1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1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1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20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21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22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23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24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2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2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2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2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2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3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31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32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33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34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35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3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3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3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39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40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41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42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43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4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4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4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47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48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49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50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51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5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5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5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5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5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5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58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59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60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61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62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6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6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6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66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67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68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69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70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7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7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7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74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75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76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77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78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7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8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8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8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8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8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85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86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87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88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89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9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9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9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93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94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95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96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97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9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19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0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01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02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03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04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05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0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0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0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0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1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1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12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13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14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15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16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1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1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1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20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21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22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23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24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2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2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2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28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29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30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31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32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3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3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3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3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3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3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39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40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41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42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43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4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4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4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47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48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49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50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51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5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5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5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55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56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57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58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59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6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6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6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6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6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6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66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67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68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69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70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7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7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7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74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75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76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77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78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7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8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8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82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83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84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85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86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8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8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8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9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9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9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93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94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95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96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97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9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29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0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01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02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03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04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05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0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0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0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09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10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11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12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13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1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1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1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1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1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1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20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21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22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23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24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2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2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2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28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29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30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31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32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3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3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3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36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37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38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39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40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4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4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4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4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4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4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47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48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49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50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51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5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5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5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55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56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57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58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59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6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6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6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63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64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65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66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67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6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6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37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371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372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373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374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375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376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377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378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379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380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381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382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383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384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385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386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387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388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389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390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391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392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393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394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395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396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397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398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399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00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01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02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03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04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05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06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07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08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09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10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11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12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13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14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15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16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17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18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19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20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21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22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23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24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25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26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27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28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29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30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31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32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33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34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35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36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37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38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39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40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41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42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43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44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45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46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47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48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49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50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51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52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53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54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55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56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57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58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59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60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61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62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63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64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65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66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67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68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69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70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71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72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73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74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75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76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77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78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79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80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81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82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83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84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85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86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87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88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89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90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91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92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93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94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95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96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97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98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499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00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01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02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03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04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05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06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07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08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09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10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11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12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13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14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15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16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17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18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19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20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21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22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23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24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25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26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27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28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29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30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31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32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33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34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35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36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37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38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39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40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41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42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43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44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45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46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47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48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49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50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51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52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53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54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55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56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57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58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59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60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61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62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63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64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65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66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67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68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69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70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71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72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73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74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75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76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77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78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79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80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81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82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83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84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85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86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87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88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89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90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91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92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93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94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95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96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97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98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599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00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01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02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03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04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05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06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07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08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09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10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11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12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13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14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15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16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17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18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19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20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21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22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23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24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25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26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27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28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29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30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31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32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33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34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35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36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37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38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39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1640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4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4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4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44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45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46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47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48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4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5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5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52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53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54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55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56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5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5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5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60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61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62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63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64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6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6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6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6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6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7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71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72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73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74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75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7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7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7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79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80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81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82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83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8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8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8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87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88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89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90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91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9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9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9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9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9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9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98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699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00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01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02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0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0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0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06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07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08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09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10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1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1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1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14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15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16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17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18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1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2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2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2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2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2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25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26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27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28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29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3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3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3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33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34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35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36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37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3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3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4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41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42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43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44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45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4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4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4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4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5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5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52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53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54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55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56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5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5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5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60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61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62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63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64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6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6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6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68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69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70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71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72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7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7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7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7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7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7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79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80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81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82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83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8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8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8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87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88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89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90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91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9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9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9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95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96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97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98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799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0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0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0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0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0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0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06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07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08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09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10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1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1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1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14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15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16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17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18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1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2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2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22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23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24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25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26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2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2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2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3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3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3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33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34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35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36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37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3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3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4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41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42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43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44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45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4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4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4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49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50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51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52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53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5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5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5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5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5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5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60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61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62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63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64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6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6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6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68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69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70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71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72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7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7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7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76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77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78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79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80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8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8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8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8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8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8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87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88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89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90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91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9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9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9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95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96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97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98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899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0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0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0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03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04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05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06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07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0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0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1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1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1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1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14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15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16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17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18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1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2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2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22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23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24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25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26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2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2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2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30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31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32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33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34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3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3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3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3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3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4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41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42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43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44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45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4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4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4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49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50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51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52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53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5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5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5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57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58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59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60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61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6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6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6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6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6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6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68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69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70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71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72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7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7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7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76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77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78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79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80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8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8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8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84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85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86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87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88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8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9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9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9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9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9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95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96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97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98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1999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0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0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0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03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04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05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06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07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0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0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1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11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12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13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14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15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1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1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1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1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2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2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22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23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24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25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26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2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2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2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30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31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32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33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34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3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3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3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38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39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40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41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42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4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4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4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4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4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4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49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50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51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52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53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5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5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5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57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58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59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60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61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6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6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6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65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66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67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68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69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7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7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7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7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7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7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76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77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78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79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80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8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8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8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84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85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86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87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88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8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9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9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92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93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94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95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96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9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9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09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0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0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0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03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04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05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06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07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0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0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1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11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12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13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14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15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1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1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1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19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20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21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22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23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2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2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2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2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2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2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30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31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32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33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34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3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3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3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38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39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40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41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42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4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4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4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46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47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48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49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50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5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5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5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5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5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5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57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58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59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60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61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6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6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6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65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66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67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68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69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7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7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7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73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74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75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76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77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7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7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18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181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182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183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184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185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186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187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188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189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190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191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192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193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194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195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196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197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198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199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00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01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02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03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04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05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06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07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08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09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10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11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12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13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14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15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16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17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18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19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20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21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22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23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24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25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26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27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28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29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30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31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32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33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34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35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36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37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38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39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40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41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42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43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44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45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46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47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48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49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50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51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52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53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54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55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56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57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58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59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60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61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62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63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64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65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66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67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68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69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70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71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72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73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74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75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76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77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78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79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80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81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82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83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84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85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86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87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88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89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90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91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92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93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94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95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96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97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98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299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00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01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02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03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04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05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06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07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08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09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10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11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12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13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14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15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16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17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18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19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20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21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22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23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24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25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26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27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28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29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30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31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32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33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34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35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36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37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38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39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40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41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42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43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44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45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46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47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48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49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50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51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52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53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54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55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56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57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58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59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60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61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62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63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64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65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66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67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68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69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70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71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72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73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74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75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76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77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78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79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80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81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82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83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84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85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86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87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88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89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90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91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92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93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94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95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96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97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98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399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00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01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02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03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04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05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06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07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08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09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10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11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12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13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14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15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16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17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18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19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20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21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22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23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24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25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26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27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28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29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30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31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32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33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34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35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36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37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38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39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40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41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42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43" name="Text Box 29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44" name="Text Box 30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45" name="Text Box 31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46" name="Text Box 32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47" name="Text Box 33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48" name="Text Box 26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49" name="Text Box 27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19050</xdr:rowOff>
    </xdr:to>
    <xdr:sp macro="" textlink="">
      <xdr:nvSpPr>
        <xdr:cNvPr id="5142450" name="Text Box 28"/>
        <xdr:cNvSpPr txBox="1">
          <a:spLocks noChangeArrowheads="1"/>
        </xdr:cNvSpPr>
      </xdr:nvSpPr>
      <xdr:spPr bwMode="auto">
        <a:xfrm>
          <a:off x="419100" y="31432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5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5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5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54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55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56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57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58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5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6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6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62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63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64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65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66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6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6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6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70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71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72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73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74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7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7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7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7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7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8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81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82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83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84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85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8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8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8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89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90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91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92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93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9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9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9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97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98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499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00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01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0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0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0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0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0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0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08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09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10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11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12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1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1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1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16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17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18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19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20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2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2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2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24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25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26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27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28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2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3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3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3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3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3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35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36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37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38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39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4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4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4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43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44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45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46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47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4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4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5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51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52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53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54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55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5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5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5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5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6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6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62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63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64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65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66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6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6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6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70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71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72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73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74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7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7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7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78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79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80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81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82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8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8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8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8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8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8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89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90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91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92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93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9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9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9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97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98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599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00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01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0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0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0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05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06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07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08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09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1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1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1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1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1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1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16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17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18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19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20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2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2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2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24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25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26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27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28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2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3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3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32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33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34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35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36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3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3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3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4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4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4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43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44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45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46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47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4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4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5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51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52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53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54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55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5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5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5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59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60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61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62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63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6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6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6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6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6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6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70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71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72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73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74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7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7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7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78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79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80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81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82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8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8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8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86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87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88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89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90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9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9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9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9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9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9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97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98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699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00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01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0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0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0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05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06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07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08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09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1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1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1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13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14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15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16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17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1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1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2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2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2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2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24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25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26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27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28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2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3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3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32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33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34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35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36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3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3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3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40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41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42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43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44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4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4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4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4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4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5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51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52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53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54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55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5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5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5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59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60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61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62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63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6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6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6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67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68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69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70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71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7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7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7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7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7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7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78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79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80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81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82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8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8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8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86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87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88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89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90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9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9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9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94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95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96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97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98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79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0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0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0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0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0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05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06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07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08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09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1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1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1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13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14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15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16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17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1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1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2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21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22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23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24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25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2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2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2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2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3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3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32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33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34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35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36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3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3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3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40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41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42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43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44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4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4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4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48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49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50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51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52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5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5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5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5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5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5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59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60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61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62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63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6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6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6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67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68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69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70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71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7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7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7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75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76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77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78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79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8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8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8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8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8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8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86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87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88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89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90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9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9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9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94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95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96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97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98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899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00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01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02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03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04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05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06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0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0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0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1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1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1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13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14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15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16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17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1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1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2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21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22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23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24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25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26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27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28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29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30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31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32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33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3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3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3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37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38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39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40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41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42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43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44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45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46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47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48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49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50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51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52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53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54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55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56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57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58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59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60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61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62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63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64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65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66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67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68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69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70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71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72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73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74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75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76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77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78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79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80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81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82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83" name="Text Box 29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84" name="Text Box 30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85" name="Text Box 31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86" name="Text Box 32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87" name="Text Box 33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88" name="Text Box 26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89" name="Text Box 27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104775</xdr:colOff>
      <xdr:row>10</xdr:row>
      <xdr:rowOff>32766</xdr:rowOff>
    </xdr:to>
    <xdr:sp macro="" textlink="">
      <xdr:nvSpPr>
        <xdr:cNvPr id="5142990" name="Text Box 28"/>
        <xdr:cNvSpPr txBox="1">
          <a:spLocks noChangeArrowheads="1"/>
        </xdr:cNvSpPr>
      </xdr:nvSpPr>
      <xdr:spPr bwMode="auto">
        <a:xfrm>
          <a:off x="419100" y="31432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299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299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299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299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299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299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299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299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299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0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0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0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0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0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0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0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0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0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0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1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1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1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1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1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1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1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1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1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1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2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2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2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2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2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2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2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2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2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2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3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3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3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3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3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3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3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3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3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3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4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4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4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4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4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4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4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4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4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4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5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5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5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5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5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5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5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5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5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5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6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6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6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6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6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6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6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6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6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6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7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7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7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7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7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7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7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7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7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7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8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8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8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8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8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8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8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8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8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8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9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9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9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9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9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9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9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9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9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09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0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0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0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0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0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0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0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0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0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0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1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1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1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1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1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1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1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1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1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1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2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2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2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2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2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2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2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2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2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2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3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3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3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3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3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3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3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3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3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3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4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4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4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4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4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4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4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4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4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4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5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5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5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5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5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5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5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5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5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5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6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6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6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6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6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6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6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6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6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6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7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7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7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7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7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7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7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7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7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7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8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8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8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8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8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8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8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8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8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8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9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9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9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9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9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9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9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9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9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19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0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0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0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0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0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0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0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0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0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0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1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1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1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1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1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1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1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1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1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1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2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2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2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2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2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2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2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2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2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2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3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3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3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3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3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3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3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3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3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3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4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4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4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4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4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4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4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4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4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4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5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5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5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5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5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5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5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5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5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5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26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6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6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6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6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6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6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6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6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6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7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7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7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7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7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7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7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7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7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7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8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8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8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8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8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8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8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8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8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8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9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9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9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9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9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9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9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9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9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29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0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0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0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0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0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0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0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0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0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0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1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1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1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1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1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1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1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1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1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1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2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2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2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2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2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2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2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2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2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2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3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3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3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3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3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3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3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3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3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3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4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4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4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4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4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4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4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4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4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4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5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5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5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5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5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5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5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5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5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5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6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6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6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6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6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6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6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6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6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6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7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7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7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7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7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7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7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7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7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7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8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8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8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8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8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8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8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8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8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8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9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9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9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9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9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9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9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9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9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39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0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0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0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0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0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0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0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0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0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0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1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1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1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1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1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1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1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1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1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1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2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2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2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2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2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2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2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2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2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2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3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3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3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3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3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3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3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3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3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3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4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4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4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4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4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4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4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4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4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4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5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5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5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5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5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5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5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5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5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5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6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6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6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6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6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6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6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6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6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6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7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7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7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7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7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7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7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7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7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7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8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8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8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8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8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8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8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8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8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8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9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9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9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9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9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9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9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9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9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49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0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0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0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0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0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0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0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0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0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0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1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1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1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1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1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1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1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1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1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1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2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2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2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2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2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2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2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2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2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2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3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3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3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3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3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3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3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3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3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3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4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4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4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4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4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4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4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4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4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4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5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5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5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5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5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5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5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5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5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5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6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6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6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6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6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6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6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6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6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6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7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7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7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7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7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7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7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7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7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7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8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8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8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8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8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8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8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8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8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8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9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9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9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9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9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9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9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9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9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59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0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0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0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0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0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0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0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0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0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0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1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1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1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1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1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1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1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1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1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1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2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2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2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2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2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2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2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2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2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2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3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3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3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3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3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3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3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3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3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3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4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4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4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4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4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4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4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4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4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4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5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5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5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5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5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5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5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5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5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5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6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6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6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6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6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6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6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6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6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6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7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7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7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7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7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7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7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7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7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7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8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8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8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8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8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8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8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8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8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8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9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9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9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9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9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9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9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9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9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69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0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0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0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0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0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0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0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0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0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0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1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1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1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1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1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1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1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1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1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1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2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2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2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2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2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2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2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2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2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2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3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3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3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3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3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3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3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3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3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3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4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4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4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4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4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4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4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4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4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4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5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5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5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5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5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5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5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5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5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5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6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6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6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6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6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6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6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6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6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6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7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7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7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7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7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7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7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7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7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7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8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8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8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8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8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8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8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8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8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8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9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9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9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9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9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9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9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9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9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79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380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0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0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0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0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0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0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0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0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0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1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1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1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1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1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1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1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1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1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1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2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2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2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2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2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2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2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2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2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2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3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3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3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3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3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3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3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3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3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3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4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4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4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4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4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4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4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4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4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4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5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5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5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5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5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5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5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5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5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5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6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6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6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6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6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6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6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6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6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6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7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7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7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7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7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7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7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7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7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7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8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8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8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8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8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8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8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8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8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8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9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9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9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9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9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9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9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9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9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89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0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0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0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0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0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0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0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0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0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0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1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1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1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1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1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1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1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1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1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1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2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2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2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2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2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2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2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2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2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2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3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3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3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3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3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3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3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3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3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3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4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4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4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4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4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4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4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4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4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4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5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5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5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5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5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5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5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5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5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5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6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6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6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6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6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6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6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6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6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6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7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7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7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7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7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7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7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7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7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7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8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8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8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8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8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8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8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8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8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8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9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9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9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9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9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9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9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9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9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399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0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0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0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0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0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0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0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0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0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0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1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1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1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1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1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1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1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1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1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1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2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2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2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2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2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2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2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2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2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2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3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3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3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3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3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3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3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3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3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3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4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4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4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4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4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4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4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4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4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4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5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5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5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5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5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5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5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5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5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5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6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6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6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6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6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6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6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6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6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6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07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07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07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07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07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07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07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07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07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07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08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08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08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08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08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08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08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08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08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08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09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09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09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09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09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09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09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09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09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09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0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0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0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0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0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0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0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0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0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0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1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1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1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1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1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1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1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1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1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1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2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2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2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2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2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2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2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2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2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2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3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3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3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3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3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3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3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3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3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3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4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4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4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4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4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4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4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4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4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4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5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5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5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5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5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5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5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5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5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5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6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6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6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6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6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6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6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6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6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6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7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7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7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7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7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7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7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7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7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7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8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8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8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8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8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8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8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8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8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8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9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9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9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9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9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9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9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9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9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19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0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0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0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0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0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0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0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0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0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0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1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1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1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1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1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1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1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1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1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1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2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2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2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2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2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2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2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2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2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2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3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3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3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3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3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3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3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3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3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3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4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4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4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4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4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4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4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4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4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4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5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5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5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5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5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5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5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5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5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5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6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6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6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6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6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6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6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6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6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6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7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7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7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7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7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7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7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7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7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7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8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8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8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8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8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8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8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8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8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8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9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9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9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9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9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9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9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9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9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29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0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0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0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0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0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0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0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0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0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0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1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1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1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1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1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1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1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1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1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1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2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2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2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2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2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2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2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2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2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2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3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3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3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3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3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3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3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3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3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3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4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4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4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4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4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4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4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4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4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4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5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5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5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5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5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5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5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5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5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5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6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6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6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6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6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6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6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6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6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6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7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7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7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7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7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7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7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7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7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7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8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8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8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8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8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8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8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8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8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8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9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9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9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9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9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9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9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9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9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39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0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0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0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0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0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0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0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0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0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0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1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1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1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1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1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1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1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1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1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1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2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2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2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2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2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2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2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2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2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2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3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3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3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3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3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3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3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3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3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3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4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4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4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4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4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4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4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4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4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4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5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5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5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5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5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5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5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5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5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5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6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6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6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6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6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6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6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6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6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6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7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7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7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7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7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7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7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7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7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7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8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8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8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8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8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8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8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8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8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8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9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9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9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9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9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9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9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9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9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49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0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0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0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0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0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0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0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0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0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0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1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1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1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1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1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1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1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1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1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1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2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2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2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2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2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2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2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2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2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2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3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3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3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3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3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3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3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3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3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3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4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4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4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4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4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4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4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4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4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4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5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5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5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5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5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5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5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5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5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5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6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6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6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6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6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6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6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6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6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6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7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7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7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7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7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7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7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7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7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7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8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8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8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8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8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8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8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8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8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8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9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9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9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9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9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9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9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9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9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59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60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60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60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60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60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60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60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60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60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60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61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1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1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1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1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1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1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1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1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1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2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2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2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2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2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2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2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2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2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2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3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3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3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3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3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3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3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3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3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3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4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4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4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4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4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4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4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4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4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4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5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5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5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5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5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5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5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5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5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5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6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6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6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6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6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6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6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6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6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6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7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7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7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7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7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7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7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7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7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7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8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8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8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8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8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8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8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8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8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8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9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9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9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9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9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9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9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9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9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69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0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0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0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0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0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0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0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0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0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0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1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1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1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1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1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1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1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1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1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1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2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2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2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2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2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2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2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2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2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2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3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3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3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3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3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3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3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3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3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3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4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4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4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4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4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4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4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4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4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4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5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5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5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5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5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5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5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5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5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5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6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6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6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6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6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6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6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6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6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6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7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7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7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7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7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7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7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7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7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7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8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8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8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8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8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8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8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8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8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8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9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9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9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9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9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9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9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9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9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79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0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0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0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0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0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0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0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0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0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0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1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1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1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1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1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1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1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1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1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1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2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2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2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2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2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2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2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2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2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2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3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3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3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3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3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3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3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3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3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3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4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4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4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4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4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4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4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4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4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4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5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5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5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5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5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5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5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5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5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5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6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6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6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6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6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6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6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6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6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6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7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7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7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7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7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7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7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7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7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7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488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88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88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88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88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88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88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88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88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88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89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89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89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89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89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89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89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89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89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89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0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0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0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0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0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0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0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0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0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0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1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1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1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1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1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1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1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1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1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1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2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2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2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2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2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2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2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2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2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2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3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3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3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3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3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3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3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3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3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3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4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4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4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4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4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4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4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4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4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4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5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5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5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5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5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5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5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5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5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5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6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6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6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6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6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6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6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6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6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6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7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7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7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7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7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7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7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7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7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7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8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8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8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8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8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8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8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8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8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8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9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9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9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9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9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9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9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9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9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499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0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0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0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0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0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0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0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0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0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0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1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1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1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1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1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1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1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1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1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1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2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2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2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2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2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2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2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2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2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2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3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3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3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3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3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3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3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3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3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3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4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4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4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4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4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4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4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4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4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4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5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5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5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5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5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5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5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5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5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5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6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6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6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6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6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6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6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6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6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6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7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7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7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7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7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7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7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7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7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7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8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8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8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8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8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8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8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8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8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8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9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9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9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9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9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9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9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9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9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09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0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0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0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0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0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0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0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0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0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0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1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1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1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1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1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1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1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1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1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1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2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2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2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2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2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2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2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2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2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2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3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3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3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3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3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3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3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3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3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3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4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4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4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4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4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4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4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4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4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4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5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5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5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5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5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5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5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5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5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5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6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6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6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6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6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6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6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6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6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6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7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7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7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7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7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7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7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7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7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7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8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8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8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8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8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8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8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8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8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8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9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9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9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9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9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9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9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9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9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19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0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0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0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0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0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0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0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0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0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0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1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1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1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1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1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1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1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1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1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1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2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2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2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2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2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2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2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2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2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2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3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3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3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3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3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3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3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3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3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3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4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4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4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4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4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4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4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4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4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4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5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5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5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5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5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5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5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5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5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5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6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6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6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6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6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6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6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6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6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6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7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7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7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7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7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7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7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7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7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7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8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8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8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8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8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8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8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8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8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8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9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9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9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9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9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9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9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9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9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29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0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0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0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0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0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0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0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0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0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0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1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1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1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1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1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1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1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1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1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1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2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2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2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2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2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2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2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2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2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2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3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3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3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3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3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3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3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3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3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3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4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4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4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4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4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4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4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4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4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4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5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5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5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5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5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5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5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5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5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5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6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6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6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6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6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6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6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6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6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6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7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7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7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7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7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7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7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7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7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7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8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8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8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8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8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8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8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8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8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8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9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9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9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9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9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9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9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9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9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39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40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40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40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40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40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40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40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40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40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40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41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41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41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41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41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41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41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41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41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41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42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2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2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2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2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2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2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2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2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2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3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3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3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3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3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3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3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3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3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3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4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4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4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4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4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4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4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4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4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4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5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5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5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5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5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5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5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5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5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5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6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6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6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6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6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6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6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6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6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6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7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7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7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7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7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7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7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7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7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7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8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8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8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8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8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8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8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8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8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8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9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9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9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9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9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9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9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9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9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49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0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0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0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0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0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0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0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0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0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0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1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1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1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1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1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1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1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1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1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1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2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2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2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2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2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2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2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2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2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2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3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3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3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3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3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3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3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3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3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3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4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4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4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4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4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4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4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4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4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4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5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5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5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5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5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5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5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5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5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5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6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6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6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6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6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6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6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6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6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6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7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7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7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7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7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7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7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7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7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7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8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8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8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8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8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8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8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8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8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8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9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9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9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9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9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9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9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9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9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59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0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0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0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0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0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0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0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0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0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0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1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1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1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1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1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1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1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1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1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1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2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2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2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2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2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2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2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2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2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2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3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3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3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3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3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3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3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3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3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3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4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4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4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4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4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4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4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4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4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4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5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5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5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5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5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5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5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5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5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5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6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6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6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6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6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6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6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6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6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6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7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7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7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7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7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7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7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7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7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7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8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8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8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8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8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8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8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8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8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8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569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69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69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69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69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69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69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69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69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69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0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0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0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0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0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0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0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0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0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0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1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1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1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1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1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1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1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1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1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1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2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2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2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2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2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2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2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2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2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2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3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3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3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3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3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3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3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3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3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3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4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4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4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4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4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4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4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4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4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4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5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5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5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5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5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5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5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5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5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5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6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6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6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6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6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6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6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6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6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6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7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7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7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7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7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7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7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7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7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7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8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8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8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8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8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8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8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8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8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8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9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9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9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9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9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9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9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9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9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79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0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0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0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0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0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0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0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0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0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0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1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1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1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1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1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1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1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1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1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1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2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2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2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2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2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2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2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2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2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2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3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3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3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3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3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3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3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3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3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3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4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4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4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4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4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4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4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4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4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4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5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5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5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5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5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5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5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5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5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5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6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6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6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6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6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6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6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6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6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6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7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7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7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7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7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7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7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7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7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7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8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8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8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8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8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8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8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8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8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8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9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9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9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9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9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9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9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9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9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89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0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0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0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0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0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0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0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0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0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0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1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1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1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1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1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1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1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1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1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1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2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2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2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2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2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2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2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2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2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2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3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3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3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3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3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3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3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3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3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3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4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4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4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4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4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4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4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4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4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4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5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5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5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5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5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5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5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5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5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5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6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6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6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6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6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6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6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6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6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6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7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7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7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7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7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7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7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7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7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7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8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8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8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8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8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8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8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8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8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8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9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9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9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9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9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9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9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9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9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599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0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0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0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0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0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0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0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0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0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0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1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1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1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1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1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1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1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1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1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1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2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2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2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2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2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2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2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2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2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2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3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3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3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3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3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3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3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3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3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3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4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4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4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4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4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4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4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4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4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4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5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5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5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5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5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5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5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5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5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5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6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6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6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6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6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6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6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6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6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6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7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7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7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7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7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7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7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7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7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7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8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8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8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8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8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8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8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8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8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8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9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9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9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9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9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9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9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9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9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09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0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0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0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0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0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0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0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0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0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0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1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1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1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1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1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1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1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1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1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1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2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2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2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2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2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2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2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2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2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2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3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3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3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3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3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3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3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3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3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3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4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4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4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4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4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4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4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4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4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4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5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5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5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5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5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5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5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5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5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5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6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6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6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6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6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6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6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6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6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6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7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7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7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7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7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7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7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7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7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7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8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8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8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8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8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8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8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8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8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8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9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9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9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9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9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9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9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9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9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19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0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0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0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0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0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0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0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0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0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0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1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1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1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1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1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1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1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1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1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1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2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2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2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2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2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2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2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2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2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2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23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3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3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3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3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3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3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3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3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3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4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4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4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4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4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4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4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4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4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4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5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5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5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5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5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5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5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5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5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5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6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6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6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6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6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6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6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6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6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6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7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7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7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7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7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7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7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7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7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7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8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8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8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8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8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8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8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8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8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8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9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9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9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9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9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9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9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9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9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29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0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0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0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0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0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0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0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0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0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0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1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1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1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1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1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1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1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1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1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1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2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2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2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2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2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2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2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2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2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2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3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3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3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3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3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3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3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3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3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3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4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4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4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4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4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4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4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4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4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4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5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5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5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5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5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5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5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5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5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5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6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6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6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6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6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6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6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6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6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6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7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7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7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7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7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7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7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7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7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7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8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8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8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8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8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8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8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8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8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8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9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9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9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9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9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9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9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9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9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39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0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0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0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0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0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0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0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0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0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0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1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1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1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1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1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1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1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1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1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1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2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2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2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2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2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2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2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2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2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2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3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3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3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3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3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3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3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3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3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3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4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4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4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4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4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4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4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4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4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4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5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5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5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5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5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5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5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5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5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5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6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6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6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6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6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6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6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6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6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6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7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7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7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7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7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7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7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7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7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7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8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8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8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8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8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8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8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8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8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8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9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9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9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9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9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9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9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9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9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49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650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0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0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0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0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0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0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0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0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0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1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1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1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1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1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1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1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1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1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1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2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2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2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2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2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2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2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2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2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2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3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3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3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3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3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3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3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3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3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3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4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4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4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4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4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4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4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4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4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4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5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5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5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5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5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5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5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5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5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5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6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6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6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6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6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6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6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6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6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6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7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7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7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7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7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7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7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7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7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7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8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8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8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8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8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8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8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8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8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8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9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9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9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9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9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9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9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9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9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59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0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0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0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0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0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0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0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0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0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0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1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1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1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1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1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1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1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1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1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1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2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2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2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2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2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2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2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2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2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2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3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3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3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3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3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3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3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3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3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3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4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4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4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4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4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4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4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4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4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4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5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5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5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5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5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5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5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5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5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5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6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6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6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6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6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6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6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6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6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6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7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7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7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7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7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7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7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7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7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7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8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8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8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8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8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8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8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8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8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8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9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9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9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9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9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9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9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9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9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69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0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0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0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0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0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0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0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0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0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0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1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1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1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1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1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1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1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1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1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1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2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2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2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2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2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2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2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2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2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2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3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3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3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3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3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3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3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3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3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3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4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4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4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4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4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4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4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4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4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4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5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5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5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5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5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5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5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5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5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5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6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6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6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6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6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6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6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6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6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6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7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7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7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7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7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7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7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7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7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7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8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8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8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8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8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8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8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8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8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8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9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9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9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9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9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9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9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9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9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79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0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0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0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0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0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0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0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0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0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0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1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1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1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1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1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1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1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1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1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1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2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2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2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2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2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2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2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2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2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2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3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3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3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3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3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3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3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3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3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3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4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4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4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4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4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4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4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4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4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4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5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5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5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5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5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5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5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5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5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5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6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6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6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6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6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6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6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6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6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6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7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7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7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7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7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7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7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7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7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7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8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8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8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8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8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8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8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8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8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8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9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9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9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9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9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9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9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9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9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89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0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0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0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0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0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0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0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0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0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0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1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1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1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1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1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1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1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1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1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1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2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2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2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2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2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2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2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2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2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2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3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3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3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3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3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3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3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3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3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3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4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4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4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4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4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4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4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4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4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4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5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5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5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5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5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5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5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5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5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5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6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6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6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6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6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6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6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6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6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6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7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7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7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7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7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7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7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7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7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7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8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8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8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8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8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8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8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8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8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8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9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9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9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9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9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9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9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9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9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699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0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0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0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0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0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0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0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0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0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0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1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1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1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1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1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1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1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1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1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1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2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2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2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2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2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2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2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2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2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2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3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3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3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3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3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3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3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3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3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3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04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4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4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4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4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4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4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4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4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4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5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5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5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5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5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5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5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5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5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5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6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6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6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6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6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6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6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6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6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6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7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7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7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7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7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7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7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7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7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7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8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8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8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8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8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8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8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8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8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8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9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9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9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9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9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9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9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9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9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09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0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0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0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0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0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0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0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0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0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0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1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1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1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1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1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1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1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1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1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1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2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2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2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2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2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2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2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2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2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2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3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3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3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3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3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3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3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3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3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3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4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4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4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4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4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4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4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4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4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4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5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5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5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5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5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5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5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5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5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5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6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6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6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6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6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6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6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6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6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6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7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7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7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7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7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7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7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7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7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7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8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8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8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8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8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8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8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8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8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8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9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9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9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9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9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9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9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9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9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19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0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0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0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0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0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0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0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0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0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0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1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1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1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1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1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1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1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1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1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1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2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2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2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2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2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2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2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2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2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2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3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3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3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3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3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3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3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3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3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3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4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4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4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4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4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4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4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4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4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4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5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5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5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5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5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5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5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5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5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5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6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6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6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6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6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6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6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6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6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6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7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7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7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7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7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7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7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7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7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7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8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8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8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8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8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8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8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8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8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8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9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9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9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9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9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9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9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9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9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29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30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30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30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30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30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30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30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30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30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30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31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1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1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1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1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1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1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1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1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1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2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2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2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2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2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2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2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2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2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2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3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3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3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3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3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3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3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3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3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3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4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4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4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4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4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4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4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4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4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4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5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5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5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5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5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5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5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5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5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5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6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6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6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6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6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6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6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6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6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6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7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7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7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7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7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7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7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7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7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7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8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8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8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8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8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8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8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8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8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8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9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9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9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9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9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9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9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9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9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39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0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0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0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0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0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0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0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0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0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0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1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1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1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1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1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1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1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1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1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1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2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2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2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2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2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2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2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2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2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2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3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3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3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3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3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3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3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3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3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3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4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4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4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4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4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4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4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4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4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4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5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5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5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5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5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5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5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5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5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5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6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6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6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6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6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6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6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6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6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6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7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7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7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7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7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7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7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7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7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7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8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8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8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8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8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8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8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8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8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8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9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9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9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9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9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9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9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9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9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49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0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0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0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0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0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0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0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0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0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0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1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1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1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1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1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1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1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1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1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1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2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2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2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2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2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2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2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2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2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2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3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3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3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3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3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3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3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3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3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3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4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4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4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4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4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4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4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4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4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4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5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5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5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5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5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5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5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5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5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5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6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6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6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6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6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6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6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6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6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6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7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7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7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7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7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7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7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7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7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7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8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8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8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8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8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8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8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8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8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8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9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9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9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9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9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9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9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9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9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59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0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0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0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0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0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0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0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0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0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0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1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1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1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1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1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1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1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1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1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1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2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2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2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2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2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2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2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2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2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2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3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3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3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3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3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3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3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3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3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3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4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4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4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4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4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4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4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4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4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4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5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5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5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5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5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5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5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5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5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5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6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6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6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6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6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6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6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6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6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6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7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7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7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7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7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7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7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7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7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7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8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8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8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8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8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8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8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8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8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8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9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9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9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9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9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9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9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9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9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69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0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0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0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0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0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0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0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0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0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0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1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1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1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1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1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1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1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1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1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1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2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2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2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2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2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2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2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2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2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2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3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3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3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3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3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3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3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3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3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3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4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4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4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4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4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4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4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4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4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4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5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5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5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5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5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5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5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5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5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5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6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6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6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6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6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6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6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6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6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6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7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7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7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7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7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7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7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7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7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7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8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8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8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8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8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8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8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8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8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8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9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9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9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9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9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9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9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9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9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79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0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0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0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0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0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0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0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0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0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0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1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1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1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1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1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1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1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1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1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1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2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2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2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2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2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2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2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2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2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2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3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3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3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3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3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3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3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3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3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3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4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4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4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4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4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4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4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4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4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4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785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5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5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5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5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5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5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5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5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5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6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6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6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6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6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6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6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6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6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6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7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7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7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7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7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7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7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7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7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7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8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8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8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8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8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8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8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8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8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8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9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9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9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9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9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9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9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9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9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89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0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0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0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0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0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0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0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0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0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0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1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1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1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1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1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1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1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1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1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1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2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2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2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2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2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2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2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2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2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2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3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3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3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3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3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3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3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3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3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3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4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4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4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4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4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4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4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4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4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4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5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5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5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5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5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5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5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5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5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5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6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6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6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6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6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6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6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6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6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6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7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7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7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7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7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7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7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7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7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7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8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8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8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8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8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8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8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8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8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8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9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9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9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9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9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9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9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9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9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799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0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0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0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0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0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0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0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0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0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0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1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1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1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1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1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1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1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1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1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1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2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2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2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2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2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2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2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2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2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2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3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3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3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3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3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3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3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3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3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3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4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4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4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4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4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4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4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4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4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4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5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5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5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5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5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5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5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5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5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5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6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6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6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6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6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6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6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6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6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6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7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7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7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7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7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7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7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7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7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7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8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8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8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8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8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8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8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8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8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8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9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9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9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9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9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9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9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9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9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09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10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10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10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10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10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10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10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10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10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10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11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11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11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11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11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11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11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11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11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11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12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2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2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2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2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2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2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2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2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2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3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3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3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3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3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3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3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3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3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3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4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4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4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4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4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4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4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4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4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4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5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5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5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5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5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5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5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5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5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5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6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6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6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6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6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6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6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6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6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6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7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7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7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7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7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7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7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7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7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7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8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8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8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8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8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8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8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8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8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8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9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9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9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9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9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9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9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9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9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19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0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0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0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0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0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0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0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0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0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0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1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1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1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1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1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1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1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1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1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1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2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2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2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2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2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2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2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2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2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2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3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3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3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3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3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3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3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3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3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3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4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4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4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4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4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4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4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4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4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4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5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5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5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5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5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5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5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5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5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5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6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6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6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6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6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6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6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6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6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6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7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7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7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7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7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7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7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7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7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7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8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8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8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8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8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8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8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8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8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8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9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9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9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9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9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9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9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9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9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29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0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0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0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0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0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0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0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0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0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0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1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1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1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1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1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1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1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1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1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1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2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2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2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2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2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2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2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2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2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2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3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3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3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3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3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3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3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3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3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3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4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4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4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4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4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4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4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4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4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4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5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5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5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5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5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5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5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5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5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5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6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6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6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6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6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6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6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6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6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6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7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7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7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7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7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7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7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7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7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7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8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8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8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8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8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8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8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8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8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8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9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9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9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9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9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9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9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9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9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39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0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0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0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0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0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0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0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0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0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0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1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1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1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1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1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1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1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1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1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1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2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2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2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2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2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2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2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2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2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2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3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3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3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3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3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3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3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3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3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3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4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4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4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4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4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4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4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4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4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4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5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5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5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5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5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5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5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5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5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5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6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6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6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6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6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6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6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6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6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6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7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7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7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7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7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7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7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7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7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7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8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8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8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8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8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8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8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8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8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8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9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9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9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9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9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9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9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9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9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49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0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0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0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0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0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0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0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0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0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0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1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1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1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1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1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1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1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1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1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1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2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2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2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2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2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2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2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2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2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2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3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3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3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3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3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3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3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3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3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3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4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4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4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4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4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4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4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4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4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4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5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5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5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5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5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5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5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5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5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5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6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6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6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6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6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6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6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6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6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6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7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7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7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7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7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7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7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7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7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7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8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8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8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8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8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8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8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8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8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8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9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9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9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9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9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9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9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9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9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59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0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0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0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0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0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0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0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0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0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0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1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1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1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1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1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1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1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1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1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1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2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2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2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2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2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2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2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2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2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2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3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3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3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3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3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3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3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3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3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3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4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4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4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4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4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4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4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4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4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4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5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5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5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5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5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5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5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5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5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5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66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6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6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6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6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6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6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6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6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6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7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7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7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7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7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7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7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7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7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7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8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8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8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8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8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8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8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8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8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8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9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9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9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9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9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9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9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9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9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69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0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0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0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0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0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0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0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0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0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0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1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1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1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1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1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1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1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1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1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1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2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2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2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2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2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2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2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2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2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2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3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3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3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3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3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3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3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3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3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3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4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4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4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4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4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4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4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4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4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4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5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5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5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5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5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5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5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5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5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5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6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6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6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6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6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6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6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6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6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6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7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7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7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7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7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7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7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7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7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7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8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8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8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8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8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8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8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8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8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8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9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9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9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9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9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9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9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9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9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79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0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0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0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0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0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0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0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0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0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0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1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1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1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1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1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1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1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1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1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1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2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2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2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2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2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2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2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2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2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2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3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3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3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3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3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3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3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3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3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3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4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4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4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4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4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4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4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4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4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4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5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5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5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5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5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5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5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5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5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5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6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6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6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6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6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6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6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6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6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6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7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7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7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7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7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7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7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7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7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7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8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8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8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8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8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8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8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8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8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8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9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9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9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9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9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9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9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9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9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89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0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0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0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0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0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0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0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0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0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0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1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1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1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1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1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1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1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1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1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1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2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2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2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2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2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2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2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2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2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2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893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3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3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3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3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3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3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3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3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3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4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4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4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4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4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4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4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4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4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4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5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5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5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5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5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5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5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5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5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5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6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6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6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6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6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6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6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6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6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6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7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7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7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7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7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7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7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7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7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7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8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8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8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8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8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8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8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8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8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8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9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9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9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9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9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9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9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9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9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899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0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0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0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0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0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0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0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0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0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0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1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1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1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1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1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1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1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1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1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1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2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2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2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2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2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2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2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2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2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2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3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3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3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3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3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3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3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3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3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3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4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4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4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4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4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4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4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4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4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4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5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5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5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5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5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5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5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5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5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5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6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6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6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6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6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6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6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6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6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6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7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7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7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7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7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7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7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7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7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7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8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8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8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8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8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8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8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8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8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8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9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9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9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9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9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9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9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9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9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09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0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0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0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0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0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0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0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0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0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0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1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1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1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1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1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1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1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1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1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1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2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2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2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2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2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2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2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2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2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2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3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3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3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3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3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3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3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3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3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3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4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4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4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4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4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4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4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4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4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4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5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5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5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5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5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5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5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5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5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5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6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6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6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6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6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6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6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6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6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6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7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7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7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7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7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7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7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7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7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7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8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8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8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8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8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8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8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8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8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8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9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9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9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9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9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9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9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9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9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19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0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0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0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0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0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0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0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0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0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0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1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1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1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1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1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1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1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1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1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1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2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2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2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2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2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2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2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2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2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2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3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3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3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3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3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3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3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3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3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3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4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4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4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4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4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4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4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4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4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4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5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5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5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5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5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5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5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5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5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5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6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6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6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6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6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6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6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6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6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6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7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7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7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7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7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7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7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7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7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7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8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8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8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8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8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8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8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8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8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8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9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9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9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9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9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9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9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9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9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29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0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0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0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0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0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0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0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0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0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0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1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1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1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1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1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1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1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1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1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1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2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2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2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2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2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2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2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2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2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2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3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3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3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3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3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3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3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3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3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3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4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4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4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4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4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4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4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4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4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4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5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5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5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5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5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5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5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5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5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5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6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6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6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6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6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6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6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6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6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6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7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7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7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7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7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7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7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7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7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7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8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8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8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8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8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8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8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8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8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8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9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9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9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9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9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9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9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9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9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39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0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0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0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0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0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0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0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0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0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0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1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1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1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1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1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1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1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1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1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1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2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2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2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2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2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2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2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2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2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2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3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3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3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3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3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3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3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3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3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3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4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4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4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4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4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4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4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4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4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4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5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5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5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5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5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5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5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5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5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5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6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6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6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6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6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6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6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6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6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6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47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47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47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47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47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47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47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47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47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47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48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48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48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48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48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48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48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48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48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48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49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49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49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49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49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49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49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49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49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49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0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0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0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0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0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0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0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0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0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0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1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1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1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1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1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1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1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1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1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1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2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2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2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2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2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2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2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2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2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2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3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3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3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3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3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3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3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3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3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3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4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4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4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4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4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4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4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4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4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4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5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5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5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5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5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5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5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5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5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5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6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6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6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6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6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6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6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6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6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6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7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7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7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7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7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7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7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7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7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7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8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8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8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8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8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8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8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8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8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8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9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9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9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9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9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9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9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9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9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59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0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0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0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0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0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0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0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0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0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0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1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1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1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1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1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1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1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1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1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1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2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2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2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2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2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2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2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2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2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2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3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3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3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3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3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3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3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3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3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3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4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4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4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4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4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4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4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4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4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4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5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5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5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5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5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5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5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5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5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5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6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6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6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6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6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6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6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6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6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6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7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7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7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7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7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7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7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7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7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7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8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8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8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8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8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8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8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8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8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8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9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9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9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9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9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9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9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9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9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69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0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0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0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0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0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0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0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0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0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0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1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1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1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1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1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1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1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1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1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1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2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2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2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2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2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2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2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2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2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2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3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3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3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3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3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3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3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3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3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3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4974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4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4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4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4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4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4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4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4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4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5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5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5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5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5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5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5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5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5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5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6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6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6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6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6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6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6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6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6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6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7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7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7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7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7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7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7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7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7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7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8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8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8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8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8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8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8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8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8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8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9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9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9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9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9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9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9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9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9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79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0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0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0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0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0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0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0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0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0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0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1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1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1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1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1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1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1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1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1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1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2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2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2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2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2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2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2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2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2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2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3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3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3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3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3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3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3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3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3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3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4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4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4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4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4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4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4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4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4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4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5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5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5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5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5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5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5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5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5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5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6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6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6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6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6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6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6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6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6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6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7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7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7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7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7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7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7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7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7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7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8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8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8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8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8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8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8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8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8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8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9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9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9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9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9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9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9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9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9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89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0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0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0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0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0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0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0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0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0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0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1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1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1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1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1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1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1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1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1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1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2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2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2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2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2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2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2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2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2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2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3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3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3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3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3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3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3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3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3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3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4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4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4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4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4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4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4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4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4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4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5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5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5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5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5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5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5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5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5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5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6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6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6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6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6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6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6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6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6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6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7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7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7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7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7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7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7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7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7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7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8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8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8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8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8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8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8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8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8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8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9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9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9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9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9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9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9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9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9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4999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0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0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0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0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0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0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0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0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0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0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1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1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1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1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1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1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1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1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1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1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2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2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2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2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2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2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2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2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2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2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3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3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3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3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3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3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3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3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3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3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4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4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4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4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4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4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4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4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4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4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5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5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5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5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5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5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5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5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5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5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6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6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6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6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6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6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6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6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6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6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7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7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7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7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7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7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7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7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7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7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8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8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8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8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8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8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8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8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8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8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9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9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9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9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9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9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9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9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9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09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0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0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0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0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0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0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0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0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0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0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1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1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1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1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1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1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1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1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1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1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2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2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2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2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2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2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2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2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2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2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3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3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3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3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3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3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3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3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3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3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4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4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4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4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4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4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4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4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4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4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5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5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5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5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5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5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5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5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5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5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6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6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6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6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6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6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6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6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6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6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7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7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7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7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7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7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7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7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7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7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8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8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8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8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8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8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8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8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8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8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9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9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9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9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9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9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9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9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9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19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0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0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0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0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0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0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0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0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0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0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1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1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1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1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1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1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1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1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1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1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2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2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2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2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2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2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2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2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2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2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3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3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3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3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3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3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3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3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3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3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4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4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4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4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4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4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4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4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4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4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5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5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5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5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5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5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5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5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5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5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6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6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6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6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6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6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6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6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6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6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7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7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7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7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7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7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7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7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7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7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28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28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28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28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28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28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28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28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28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28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29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29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29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29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29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29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29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29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29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29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0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0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0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0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0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0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0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0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0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0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1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1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1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1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1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1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1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1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1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1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2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2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2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2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2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2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2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2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2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2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3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3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3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3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3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3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3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3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3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3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4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4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4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4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4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4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4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4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4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4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5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5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5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5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5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5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5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5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5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5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6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6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6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6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6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6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6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6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6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6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7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7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7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7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7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7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7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7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7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7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8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8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8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8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8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8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8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8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8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8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9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9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9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9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9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9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9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9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9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39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0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0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0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0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0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0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0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0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0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0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1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1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1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1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1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1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1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1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1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1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2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2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2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2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2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2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2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2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2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2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3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3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3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3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3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3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3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3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3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3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4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4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4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4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4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4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4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4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4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4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5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5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5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5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5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5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5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5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5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5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6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6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6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6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6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6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6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6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6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6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7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7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7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7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7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7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7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7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7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7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8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8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8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8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8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8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8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8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8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8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9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9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9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9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9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9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9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9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9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49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0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0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0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0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0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0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0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0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0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0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1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1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1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1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1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1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1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1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1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1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2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2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2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2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2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2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2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2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2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2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3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3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3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3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3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3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3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3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3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3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4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4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4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4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4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4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4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4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4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4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055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5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5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5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5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5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5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5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5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5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6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6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6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6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6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6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6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6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6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6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7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7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7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7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7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7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7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7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7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7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8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8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8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8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8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8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8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8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8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8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9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9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9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9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9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9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9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9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9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59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0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0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0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0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0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0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0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0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0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0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1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1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1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1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1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1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1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1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1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1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2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2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2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2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2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2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2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2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2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2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3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3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3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3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3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3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3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3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3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3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4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4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4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4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4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4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4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4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4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4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5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5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5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5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5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5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5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5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5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5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6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6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6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6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6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6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6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6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6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6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7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7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7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7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7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7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7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7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7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7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8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8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8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8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8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8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8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8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8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8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9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9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9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9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9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9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9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9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9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69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0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0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0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0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0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0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0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0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0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0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1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1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1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1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1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1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1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1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1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1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2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2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2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2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2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2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2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2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2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2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3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3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3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3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3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3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3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3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3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3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4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4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4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4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4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4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4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4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4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4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5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5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5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5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5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5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5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5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5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5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6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6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6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6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6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6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6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6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6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6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7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7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7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7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7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7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7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7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7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7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8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8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8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8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8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8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8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8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8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8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9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9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9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9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9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9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9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9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9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79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0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0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0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0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0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0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0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0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0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0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1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1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1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1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1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1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1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1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1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1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2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2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2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2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2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2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2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2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2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2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3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3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3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3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3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3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3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3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3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3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4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4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4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4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4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4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4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4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4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4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5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5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5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5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5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5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5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5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5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5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6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6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6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6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6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6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6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6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6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6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7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7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7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7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7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7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7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7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7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7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8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8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8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8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8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8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8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8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8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8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9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9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9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9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9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9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9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9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9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89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0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0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0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0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0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0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0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0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0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0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1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1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1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1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1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1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1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1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1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1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2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2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2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2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2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2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2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2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2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2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3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3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3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3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3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3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3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3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3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3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4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4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4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4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4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4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4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4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4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4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5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5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5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5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5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5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5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5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5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5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6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6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6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6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6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6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6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6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6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6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7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7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7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7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7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7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7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7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7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7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8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8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8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8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8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8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8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8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8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8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9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9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9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9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9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9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9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9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9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099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0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0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0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0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0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0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0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0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0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0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1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1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1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1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1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1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1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1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1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1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2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2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2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2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2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2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2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2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2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2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3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3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3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3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3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3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3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3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3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3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4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4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4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4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4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4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4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4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4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4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5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5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5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5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5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5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5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5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5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5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6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6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6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6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6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6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6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6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6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6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7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7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7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7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7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7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7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7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7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7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8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8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8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8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8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8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8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8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8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8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09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09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09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09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09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09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09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09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09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09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0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0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0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0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0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0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0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0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0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0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1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1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1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1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1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1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1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1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1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1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2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2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2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2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2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2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2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2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2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2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3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3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3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3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3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3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3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3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3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3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4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4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4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4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4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4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4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4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4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4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5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5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5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5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5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5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5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5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5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5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6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6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6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6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6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6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6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6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6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6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7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7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7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7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7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7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7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7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7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7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8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8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8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8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8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8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8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8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8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8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9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9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9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9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9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9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9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9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9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19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0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0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0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0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0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0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0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0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0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0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1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1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1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1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1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1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1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1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1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1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2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2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2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2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2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2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2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2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2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2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3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3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3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3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3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3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3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3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3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3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4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4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4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4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4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4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4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4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4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4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5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5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5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5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5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5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5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5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5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5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6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6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6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6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6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6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6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6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6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6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7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7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7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7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7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7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7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7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7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7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8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8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8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8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8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8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8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8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8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8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9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9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9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9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9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9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9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9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9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29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0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0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0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0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0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0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0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0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0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0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1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1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1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1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1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1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1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1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1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1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2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2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2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2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2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2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2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2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2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2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3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3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3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3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3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3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3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3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3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3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4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4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4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4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4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4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4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4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4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4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5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5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5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5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5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5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5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5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5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5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36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6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6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6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6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6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6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6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6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6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7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7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7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7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7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7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7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7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7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7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8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8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8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8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8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8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8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8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8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8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9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9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9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9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9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9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9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9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9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39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0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0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0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0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0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0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0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0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0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0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1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1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1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1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1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1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1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1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1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1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2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2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2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2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2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2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2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2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2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2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3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3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3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3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3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3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3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3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3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3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4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4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4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4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4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4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4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4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4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4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5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5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5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5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5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5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5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5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5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5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6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6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6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6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6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6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6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6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6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6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7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7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7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7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7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7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7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7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7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7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8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8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8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8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8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8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8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8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8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8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9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9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9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9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9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9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9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9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9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49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0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0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0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0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0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0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0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0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0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0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1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1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1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1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1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1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1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1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1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1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2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2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2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2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2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2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2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2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2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2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3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3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3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3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3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3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3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3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3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3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4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4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4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4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4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4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4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4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4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4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5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5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5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5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5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5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5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5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5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5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6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6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6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6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6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6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6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6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6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6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7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7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7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7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7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7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7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7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7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7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8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8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8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8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8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8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8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8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8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8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9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9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9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9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9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9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9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9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9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59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0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0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0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0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0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0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0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0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0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0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1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1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1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1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1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1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1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1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1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1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2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2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2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2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2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2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2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2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2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2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3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3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3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3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3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3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3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3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3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3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4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4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4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4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4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4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4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4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4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4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5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5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5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5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5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5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5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5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5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5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6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6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6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6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6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6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6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6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6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6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7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7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7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7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7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7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7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7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7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7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8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8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8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8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8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8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8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8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8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8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9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9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9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9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9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9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9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9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9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69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0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0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0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0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0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0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0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0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0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0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1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1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1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1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1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1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1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1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1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1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2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2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2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2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2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2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2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2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2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2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3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3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3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3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3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3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3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3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3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3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4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4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4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4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4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4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4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4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4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4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5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5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5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5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5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5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5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5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5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5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6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6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6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6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6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6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6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6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6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6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7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7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7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7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7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7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7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7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7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7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8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8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8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8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8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8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8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8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8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8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9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9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9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9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9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9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9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9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9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79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0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0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0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0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0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0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0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0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0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0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1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1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1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1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1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1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1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1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1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1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2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2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2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2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2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2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2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2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2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2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3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3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3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3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3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3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3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3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3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3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4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4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4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4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4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4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4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4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4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4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5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5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5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5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5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5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5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5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5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5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6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6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6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6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6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6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6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6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6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6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7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7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7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7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7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7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7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7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7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7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8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8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8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8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8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8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8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8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8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8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9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9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9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9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9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9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9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9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9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89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190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0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0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0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0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0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0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0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0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0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1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1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1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1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1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1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1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1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1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1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2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2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2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2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2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2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2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2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2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2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3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3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3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3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3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3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3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3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3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3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4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4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4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4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4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4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4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4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4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4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5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5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5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5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5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5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5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5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5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5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6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6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6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6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6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6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6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6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6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6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7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7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7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7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7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7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7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7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7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7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8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8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8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8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8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8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8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8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8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8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9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9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9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9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9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9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9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9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9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199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0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0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0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0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0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0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0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0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0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0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1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1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1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1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1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1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1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1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1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1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2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2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2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2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2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2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2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2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2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2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3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3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3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3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3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3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3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3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3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3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4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4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4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4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4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4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4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4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4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4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5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5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5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5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5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5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5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5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5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5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6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6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6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6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6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6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6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6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6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6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7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7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7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7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74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75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76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77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78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79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80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81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82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83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84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85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86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8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8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8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9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9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9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9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9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9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9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9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9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09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0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01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02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03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04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05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06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07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08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09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10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11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12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13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1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1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1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17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18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19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20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21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22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23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24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25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26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27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28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29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30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31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32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33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34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35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36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37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38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39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40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41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42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43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44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45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46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47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48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49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50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51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52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53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54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55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56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57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58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59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60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61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62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63" name="Text Box 29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64" name="Text Box 30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65" name="Text Box 31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66" name="Text Box 32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67" name="Text Box 33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68" name="Text Box 26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69" name="Text Box 27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19050</xdr:rowOff>
    </xdr:to>
    <xdr:sp macro="" textlink="">
      <xdr:nvSpPr>
        <xdr:cNvPr id="5152170" name="Text Box 28"/>
        <xdr:cNvSpPr txBox="1">
          <a:spLocks noChangeArrowheads="1"/>
        </xdr:cNvSpPr>
      </xdr:nvSpPr>
      <xdr:spPr bwMode="auto">
        <a:xfrm>
          <a:off x="419100" y="11296650"/>
          <a:ext cx="104775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17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17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17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17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17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17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17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17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17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18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18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18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18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18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18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18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18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18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18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19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19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19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19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19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19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19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19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19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19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0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0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0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0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0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0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0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0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0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0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1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1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1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1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1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1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1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1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1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1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2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2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2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2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2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2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2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2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2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2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3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3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3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3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3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3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3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3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3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3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4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4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4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4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4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4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4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4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4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4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5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5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5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5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5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5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5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5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5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5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6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6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6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6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6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6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6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6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6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6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7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7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7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7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7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7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7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7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7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7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8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8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8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8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8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8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8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8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8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8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9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9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9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9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9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9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9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9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9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29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0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0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0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0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0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0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0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0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0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0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1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1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1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1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1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1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1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1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1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1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2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2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2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2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2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2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2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2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2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2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3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3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3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3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3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3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3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3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3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3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4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4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4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4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4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4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4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4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4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4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5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5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5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5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5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5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5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5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5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5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6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6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6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6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6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6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6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6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6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6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7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7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7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7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7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7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7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7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7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7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8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8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8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8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8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8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8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8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8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8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9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9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9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9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9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9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9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9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9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39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0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0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0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0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0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0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0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0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0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0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1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1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1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1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1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1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1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1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1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1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2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2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2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2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2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2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2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2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2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2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3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3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3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3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3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3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3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3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3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3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4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4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4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4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4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4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4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4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4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4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5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5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5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5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5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5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5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5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5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5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6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6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6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6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6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6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6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6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6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6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7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7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7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7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7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7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7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7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7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7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8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8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8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8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8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8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8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8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8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8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9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9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9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9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9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9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9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9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9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49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0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0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0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0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0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0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0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0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0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0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1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1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1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1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1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1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1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1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1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1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2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2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2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2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2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2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2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2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2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2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3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3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3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3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3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3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3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3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3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3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4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4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4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4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4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4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4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4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4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4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5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5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5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5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5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5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5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5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5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5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6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6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6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6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6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6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6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6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6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6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7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7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7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7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7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7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7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7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7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7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8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8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8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8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8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8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8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8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8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8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9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9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9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9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9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9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9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9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9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59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0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0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0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0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0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0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0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0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0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0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1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1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1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1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14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15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16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17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18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19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20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21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22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23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24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25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26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2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2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2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3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3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3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3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3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3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3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3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3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3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4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41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42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43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44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45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46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47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48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49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50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51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52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53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5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5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5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57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58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59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60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61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62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63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64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65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66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67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68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69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70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71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72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73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74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75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76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77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78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79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80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81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82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83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84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85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86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87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88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89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90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91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92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93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94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95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96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97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98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699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700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701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702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703" name="Text Box 29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704" name="Text Box 30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705" name="Text Box 31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706" name="Text Box 32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707" name="Text Box 33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708" name="Text Box 26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709" name="Text Box 27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104775</xdr:colOff>
      <xdr:row>18</xdr:row>
      <xdr:rowOff>31242</xdr:rowOff>
    </xdr:to>
    <xdr:sp macro="" textlink="">
      <xdr:nvSpPr>
        <xdr:cNvPr id="5152710" name="Text Box 28"/>
        <xdr:cNvSpPr txBox="1">
          <a:spLocks noChangeArrowheads="1"/>
        </xdr:cNvSpPr>
      </xdr:nvSpPr>
      <xdr:spPr bwMode="auto">
        <a:xfrm>
          <a:off x="419100" y="11296650"/>
          <a:ext cx="10477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ongbac-prmumyd\gh\KL%20Than%20HL%2015-05-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LMT"/>
      <sheetName val="PL1"/>
      <sheetName val="PL2"/>
      <sheetName val="KLTT"/>
      <sheetName val="TKT"/>
      <sheetName val="DG"/>
      <sheetName val="xedap"/>
      <sheetName val="san hang rao"/>
      <sheetName val="Ttin"/>
      <sheetName val="Dienngoai"/>
      <sheetName val="be canh"/>
      <sheetName val="ga ra"/>
      <sheetName val="Nuoct"/>
      <sheetName val="DN"/>
      <sheetName val="TLNtruc"/>
      <sheetName val="TLbe"/>
      <sheetName val="CTNUOC"/>
      <sheetName val="TL coc"/>
      <sheetName val="TL than"/>
      <sheetName val="KLchitiet"/>
      <sheetName val="GVLDHT"/>
      <sheetName val="DGCT"/>
      <sheetName val="CPLT"/>
      <sheetName val="10000000"/>
      <sheetName val="00000000"/>
      <sheetName val="00000001"/>
      <sheetName val="20000000"/>
      <sheetName val="30000000"/>
      <sheetName val="40000000"/>
      <sheetName val="XL4Test5"/>
      <sheetName val="chitimc"/>
      <sheetName val="dongia (2)"/>
      <sheetName val="LKVL-CK-HT-GD1"/>
      <sheetName val="giathanh1"/>
      <sheetName val="THPDMoi  (2)"/>
      <sheetName val="gtrinh"/>
      <sheetName val="phuluc1"/>
      <sheetName val="TONG HOP VL-NC"/>
      <sheetName val="lam-moi"/>
      <sheetName val="chitiet"/>
      <sheetName val="TONGKE3p "/>
      <sheetName val="Du_lieu"/>
      <sheetName val="TH VL, NC, DDHT Thanhphuoc"/>
      <sheetName val="#REF"/>
      <sheetName val="DONGIA"/>
      <sheetName val="gvl"/>
      <sheetName val="thao-go"/>
      <sheetName val="DON GIA"/>
      <sheetName val="TONGKE-HT"/>
      <sheetName val="dtxl"/>
      <sheetName val="t-h HA THE"/>
      <sheetName val="CHITIET VL-NC-TT -1p"/>
      <sheetName val="TONG HOP VL-NC TT"/>
      <sheetName val="TNHCHINH"/>
      <sheetName val="TH XL"/>
      <sheetName val="CHITIET VL-NC"/>
      <sheetName val="VC"/>
      <sheetName val="KH-Q1,Q2,01"/>
      <sheetName val="Tiepdia"/>
      <sheetName val="CHITIET VL-NC-TT-3p"/>
      <sheetName val="TDTKP"/>
      <sheetName val="TDTKP1"/>
      <sheetName val="KPVC-BD "/>
      <sheetName val="VCV-BE-TONG"/>
      <sheetName val="san_hang_rao"/>
      <sheetName val="be_canh"/>
      <sheetName val="ga_ra"/>
      <sheetName val="TL_coc"/>
      <sheetName val="TL_than"/>
      <sheetName val="san_hang_rao1"/>
      <sheetName val="be_canh1"/>
      <sheetName val="ga_ra1"/>
      <sheetName val="TL_coc1"/>
      <sheetName val="TL_than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C00000"/>
    <pageSetUpPr fitToPage="1"/>
  </sheetPr>
  <dimension ref="A1:AH56"/>
  <sheetViews>
    <sheetView workbookViewId="0">
      <selection sqref="A1:H1"/>
    </sheetView>
  </sheetViews>
  <sheetFormatPr defaultColWidth="7.125" defaultRowHeight="15"/>
  <cols>
    <col min="1" max="1" width="7.125" style="56" customWidth="1"/>
    <col min="2" max="2" width="56" style="57" customWidth="1"/>
    <col min="3" max="3" width="19.375" style="57" hidden="1" customWidth="1"/>
    <col min="4" max="4" width="16.875" style="57" hidden="1" customWidth="1"/>
    <col min="5" max="5" width="16.75" style="57" hidden="1" customWidth="1"/>
    <col min="6" max="6" width="19.875" style="57" customWidth="1"/>
    <col min="7" max="7" width="14.25" style="57" hidden="1" customWidth="1"/>
    <col min="8" max="8" width="12" style="57" hidden="1" customWidth="1"/>
    <col min="9" max="9" width="12.875" style="57" customWidth="1"/>
    <col min="10" max="10" width="13.75" style="57" hidden="1" customWidth="1"/>
    <col min="11" max="12" width="15.125" style="57" customWidth="1"/>
    <col min="13" max="14" width="12.875" style="57" customWidth="1"/>
    <col min="15" max="15" width="13.875" style="57" customWidth="1"/>
    <col min="16" max="16" width="13.75" style="57" customWidth="1"/>
    <col min="17" max="17" width="15.125" style="57" customWidth="1"/>
    <col min="18" max="18" width="15.125" style="57" hidden="1" customWidth="1"/>
    <col min="19" max="20" width="16" style="57" hidden="1" customWidth="1"/>
    <col min="21" max="21" width="30.25" style="71" hidden="1" customWidth="1"/>
    <col min="22" max="22" width="13.625" style="57" hidden="1" customWidth="1"/>
    <col min="23" max="31" width="10.875" style="57" hidden="1" customWidth="1"/>
    <col min="32" max="32" width="15" style="56" customWidth="1"/>
    <col min="33" max="213" width="10.875" style="57" customWidth="1"/>
    <col min="214" max="214" width="7.125" style="57" customWidth="1"/>
    <col min="215" max="215" width="53.25" style="57" customWidth="1"/>
    <col min="216" max="255" width="0" style="57" hidden="1" customWidth="1"/>
    <col min="256" max="16384" width="7.125" style="57"/>
  </cols>
  <sheetData>
    <row r="1" spans="1:34" s="5" customFormat="1" ht="22.5" customHeight="1">
      <c r="A1" s="490" t="s">
        <v>389</v>
      </c>
      <c r="B1" s="490"/>
      <c r="C1" s="490"/>
      <c r="D1" s="490"/>
      <c r="E1" s="490"/>
      <c r="F1" s="490"/>
      <c r="G1" s="490"/>
      <c r="H1" s="490"/>
      <c r="I1" s="55"/>
      <c r="U1" s="6"/>
      <c r="AF1" s="87"/>
    </row>
    <row r="2" spans="1:34" s="5" customFormat="1" ht="30" customHeight="1">
      <c r="A2" s="491" t="s">
        <v>222</v>
      </c>
      <c r="B2" s="491"/>
      <c r="C2" s="491"/>
      <c r="D2" s="491"/>
      <c r="E2" s="491"/>
      <c r="F2" s="491"/>
      <c r="G2" s="491"/>
      <c r="H2" s="491"/>
      <c r="I2" s="491"/>
      <c r="J2" s="491"/>
      <c r="K2" s="491"/>
      <c r="L2" s="491"/>
      <c r="M2" s="491"/>
      <c r="N2" s="491"/>
      <c r="O2" s="491"/>
      <c r="P2" s="491"/>
      <c r="Q2" s="491"/>
      <c r="R2" s="491"/>
      <c r="S2" s="491"/>
      <c r="T2" s="491"/>
      <c r="U2" s="491"/>
      <c r="V2" s="491"/>
      <c r="W2" s="491"/>
      <c r="X2" s="491"/>
      <c r="Y2" s="491"/>
      <c r="Z2" s="491"/>
      <c r="AA2" s="491"/>
      <c r="AB2" s="491"/>
      <c r="AC2" s="491"/>
      <c r="AD2" s="491"/>
      <c r="AE2" s="491"/>
      <c r="AF2" s="87"/>
    </row>
    <row r="3" spans="1:34" s="5" customFormat="1" ht="30" customHeight="1">
      <c r="A3" s="492" t="s">
        <v>223</v>
      </c>
      <c r="B3" s="492"/>
      <c r="C3" s="492"/>
      <c r="D3" s="492"/>
      <c r="E3" s="492"/>
      <c r="F3" s="492"/>
      <c r="G3" s="492"/>
      <c r="H3" s="492"/>
      <c r="I3" s="492"/>
      <c r="J3" s="492"/>
      <c r="K3" s="492"/>
      <c r="L3" s="492"/>
      <c r="M3" s="492"/>
      <c r="N3" s="492"/>
      <c r="O3" s="492"/>
      <c r="P3" s="492"/>
      <c r="Q3" s="492"/>
      <c r="R3" s="492"/>
      <c r="S3" s="492"/>
      <c r="T3" s="492"/>
      <c r="U3" s="492"/>
      <c r="V3" s="492"/>
      <c r="W3" s="492"/>
      <c r="X3" s="492"/>
      <c r="Y3" s="492"/>
      <c r="Z3" s="492"/>
      <c r="AA3" s="492"/>
      <c r="AB3" s="492"/>
      <c r="AC3" s="492"/>
      <c r="AD3" s="492"/>
      <c r="AE3" s="492"/>
      <c r="AF3" s="87"/>
    </row>
    <row r="4" spans="1:34" ht="41.25" customHeight="1">
      <c r="A4" s="493"/>
      <c r="B4" s="493"/>
      <c r="C4" s="493"/>
      <c r="D4" s="493"/>
      <c r="E4" s="493"/>
      <c r="F4" s="493"/>
      <c r="G4" s="493"/>
      <c r="H4" s="493"/>
      <c r="I4" s="493"/>
      <c r="J4" s="493"/>
      <c r="K4" s="493"/>
      <c r="L4" s="493"/>
      <c r="M4" s="493"/>
      <c r="N4" s="493"/>
      <c r="O4" s="493"/>
      <c r="P4" s="493"/>
      <c r="Q4" s="72" t="s">
        <v>206</v>
      </c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58"/>
      <c r="AD4" s="58" t="s">
        <v>224</v>
      </c>
    </row>
    <row r="5" spans="1:34" ht="42.6" customHeight="1">
      <c r="A5" s="489" t="s">
        <v>225</v>
      </c>
      <c r="B5" s="489" t="s">
        <v>207</v>
      </c>
      <c r="C5" s="489" t="s">
        <v>226</v>
      </c>
      <c r="D5" s="489"/>
      <c r="E5" s="489"/>
      <c r="F5" s="489" t="s">
        <v>407</v>
      </c>
      <c r="G5" s="489"/>
      <c r="H5" s="489"/>
      <c r="I5" s="489" t="s">
        <v>227</v>
      </c>
      <c r="J5" s="489" t="s">
        <v>228</v>
      </c>
      <c r="K5" s="489" t="s">
        <v>229</v>
      </c>
      <c r="L5" s="489" t="s">
        <v>230</v>
      </c>
      <c r="M5" s="489"/>
      <c r="N5" s="489"/>
      <c r="O5" s="489" t="s">
        <v>231</v>
      </c>
      <c r="P5" s="489" t="s">
        <v>232</v>
      </c>
      <c r="Q5" s="489" t="s">
        <v>233</v>
      </c>
      <c r="R5" s="489" t="s">
        <v>234</v>
      </c>
      <c r="S5" s="489" t="s">
        <v>235</v>
      </c>
      <c r="T5" s="489" t="s">
        <v>236</v>
      </c>
      <c r="U5" s="489" t="s">
        <v>10</v>
      </c>
      <c r="V5" s="489" t="s">
        <v>28</v>
      </c>
      <c r="W5" s="489" t="s">
        <v>31</v>
      </c>
      <c r="X5" s="489" t="s">
        <v>42</v>
      </c>
      <c r="Y5" s="489" t="s">
        <v>33</v>
      </c>
      <c r="Z5" s="489" t="s">
        <v>32</v>
      </c>
      <c r="AA5" s="489" t="s">
        <v>29</v>
      </c>
      <c r="AB5" s="489" t="s">
        <v>27</v>
      </c>
      <c r="AC5" s="489" t="s">
        <v>38</v>
      </c>
      <c r="AD5" s="489" t="s">
        <v>30</v>
      </c>
      <c r="AE5" s="489" t="s">
        <v>237</v>
      </c>
      <c r="AF5" s="489" t="s">
        <v>10</v>
      </c>
    </row>
    <row r="6" spans="1:34" ht="48" customHeight="1">
      <c r="A6" s="489"/>
      <c r="B6" s="489"/>
      <c r="C6" s="489" t="s">
        <v>238</v>
      </c>
      <c r="D6" s="489" t="s">
        <v>239</v>
      </c>
      <c r="E6" s="489" t="s">
        <v>240</v>
      </c>
      <c r="F6" s="489"/>
      <c r="G6" s="489"/>
      <c r="H6" s="489"/>
      <c r="I6" s="489"/>
      <c r="J6" s="489"/>
      <c r="K6" s="489"/>
      <c r="L6" s="489" t="s">
        <v>18</v>
      </c>
      <c r="M6" s="489" t="s">
        <v>241</v>
      </c>
      <c r="N6" s="489"/>
      <c r="O6" s="489"/>
      <c r="P6" s="489"/>
      <c r="Q6" s="489"/>
      <c r="R6" s="489"/>
      <c r="S6" s="489"/>
      <c r="T6" s="489"/>
      <c r="U6" s="489"/>
      <c r="V6" s="489"/>
      <c r="W6" s="489"/>
      <c r="X6" s="489"/>
      <c r="Y6" s="489"/>
      <c r="Z6" s="489"/>
      <c r="AA6" s="489"/>
      <c r="AB6" s="489"/>
      <c r="AC6" s="489"/>
      <c r="AD6" s="489"/>
      <c r="AE6" s="489"/>
      <c r="AF6" s="489"/>
    </row>
    <row r="7" spans="1:34" ht="87" customHeight="1">
      <c r="A7" s="489"/>
      <c r="B7" s="489"/>
      <c r="C7" s="489"/>
      <c r="D7" s="489"/>
      <c r="E7" s="489"/>
      <c r="F7" s="489"/>
      <c r="G7" s="489"/>
      <c r="H7" s="489"/>
      <c r="I7" s="489"/>
      <c r="J7" s="489"/>
      <c r="K7" s="489"/>
      <c r="L7" s="489"/>
      <c r="M7" s="8" t="s">
        <v>242</v>
      </c>
      <c r="N7" s="8" t="s">
        <v>208</v>
      </c>
      <c r="O7" s="489"/>
      <c r="P7" s="489"/>
      <c r="Q7" s="489"/>
      <c r="R7" s="489"/>
      <c r="S7" s="489"/>
      <c r="T7" s="489"/>
      <c r="U7" s="489"/>
      <c r="V7" s="489"/>
      <c r="W7" s="489"/>
      <c r="X7" s="489"/>
      <c r="Y7" s="489"/>
      <c r="Z7" s="489"/>
      <c r="AA7" s="489"/>
      <c r="AB7" s="489"/>
      <c r="AC7" s="489"/>
      <c r="AD7" s="489"/>
      <c r="AE7" s="489"/>
      <c r="AF7" s="489"/>
    </row>
    <row r="8" spans="1:34" s="5" customFormat="1" ht="33" customHeight="1">
      <c r="A8" s="9"/>
      <c r="B8" s="10" t="s">
        <v>166</v>
      </c>
      <c r="C8" s="11">
        <v>0</v>
      </c>
      <c r="D8" s="11">
        <v>0.30499999987659976</v>
      </c>
      <c r="E8" s="11">
        <v>2959453</v>
      </c>
      <c r="F8" s="11">
        <f>25120966+1045034</f>
        <v>26166000</v>
      </c>
      <c r="G8" s="11">
        <v>2512096.600000001</v>
      </c>
      <c r="H8" s="11">
        <v>22608869.400000006</v>
      </c>
      <c r="I8" s="12">
        <f>+I10+I38</f>
        <v>2615600.0305000008</v>
      </c>
      <c r="J8" s="12">
        <f>+J10+J38</f>
        <v>1119686.0837702388</v>
      </c>
      <c r="K8" s="12">
        <f>F8-I8-J8</f>
        <v>22430713.88572976</v>
      </c>
      <c r="L8" s="12">
        <f>M8+N8</f>
        <v>10402400</v>
      </c>
      <c r="M8" s="12">
        <f>+M10+M38</f>
        <v>5077200</v>
      </c>
      <c r="N8" s="12">
        <f>+N10+N38</f>
        <v>5325200</v>
      </c>
      <c r="O8" s="13">
        <f>L8/K8</f>
        <v>0.46375697416469314</v>
      </c>
      <c r="P8" s="12">
        <f>+P10+P38</f>
        <v>12018314.190729763</v>
      </c>
      <c r="Q8" s="12">
        <f>+Q10+Q38+Q52</f>
        <v>5352200</v>
      </c>
      <c r="R8" s="12">
        <f>L8+Q8</f>
        <v>15754600</v>
      </c>
      <c r="S8" s="14">
        <f>R8/K8</f>
        <v>0.70236730227400168</v>
      </c>
      <c r="T8" s="12">
        <f>P8-Q8</f>
        <v>6666114.1907297634</v>
      </c>
      <c r="U8" s="15"/>
      <c r="V8" s="16">
        <f t="shared" ref="V8:AE8" si="0">+V10+V38</f>
        <v>1865965.166666667</v>
      </c>
      <c r="W8" s="16">
        <f t="shared" si="0"/>
        <v>472124.96666666667</v>
      </c>
      <c r="X8" s="16">
        <f t="shared" si="0"/>
        <v>522711.16666666709</v>
      </c>
      <c r="Y8" s="16">
        <f t="shared" si="0"/>
        <v>377184.66666666669</v>
      </c>
      <c r="Z8" s="16">
        <f t="shared" si="0"/>
        <v>497690.66666666669</v>
      </c>
      <c r="AA8" s="16">
        <f t="shared" si="0"/>
        <v>516727.66666666709</v>
      </c>
      <c r="AB8" s="16">
        <f t="shared" si="0"/>
        <v>288757.66666666669</v>
      </c>
      <c r="AC8" s="16">
        <f t="shared" si="0"/>
        <v>567035.8666666667</v>
      </c>
      <c r="AD8" s="16">
        <f t="shared" si="0"/>
        <v>406802.16666666669</v>
      </c>
      <c r="AE8" s="16">
        <f t="shared" si="0"/>
        <v>-222800.00000000093</v>
      </c>
      <c r="AF8" s="99"/>
      <c r="AG8" s="53"/>
      <c r="AH8" s="53"/>
    </row>
    <row r="9" spans="1:34" s="5" customFormat="1" ht="33" hidden="1" customHeight="1">
      <c r="A9" s="17"/>
      <c r="B9" s="18" t="s">
        <v>243</v>
      </c>
      <c r="C9" s="19"/>
      <c r="D9" s="19"/>
      <c r="E9" s="19"/>
      <c r="F9" s="19"/>
      <c r="G9" s="19"/>
      <c r="H9" s="19"/>
      <c r="I9" s="20"/>
      <c r="J9" s="20"/>
      <c r="K9" s="20"/>
      <c r="L9" s="20"/>
      <c r="M9" s="20"/>
      <c r="N9" s="20"/>
      <c r="O9" s="21"/>
      <c r="P9" s="20"/>
      <c r="Q9" s="20"/>
      <c r="R9" s="20"/>
      <c r="S9" s="22"/>
      <c r="T9" s="20"/>
      <c r="U9" s="23"/>
      <c r="V9" s="24">
        <f>+V8/($Q$8-$AE$8)</f>
        <v>0.33470227204783259</v>
      </c>
      <c r="W9" s="24">
        <f t="shared" ref="W9:AD9" si="1">+W8/($Q$8-$AE$8)</f>
        <v>8.4686092675635261E-2</v>
      </c>
      <c r="X9" s="24">
        <f t="shared" si="1"/>
        <v>9.3759850523168972E-2</v>
      </c>
      <c r="Y9" s="24">
        <f t="shared" si="1"/>
        <v>6.7656442451420024E-2</v>
      </c>
      <c r="Z9" s="24">
        <f t="shared" si="1"/>
        <v>8.9271868460388634E-2</v>
      </c>
      <c r="AA9" s="24">
        <f t="shared" si="1"/>
        <v>9.2686576980568078E-2</v>
      </c>
      <c r="AB9" s="24">
        <f t="shared" si="1"/>
        <v>5.1795097159940205E-2</v>
      </c>
      <c r="AC9" s="24">
        <f t="shared" si="1"/>
        <v>0.10171046935724962</v>
      </c>
      <c r="AD9" s="24">
        <f t="shared" si="1"/>
        <v>7.2968998505231683E-2</v>
      </c>
      <c r="AE9" s="2"/>
      <c r="AF9" s="88"/>
    </row>
    <row r="10" spans="1:34" s="5" customFormat="1" ht="18.75">
      <c r="A10" s="17" t="s">
        <v>22</v>
      </c>
      <c r="B10" s="18" t="s">
        <v>244</v>
      </c>
      <c r="C10" s="20">
        <f t="shared" ref="C10:J10" si="2">C11+C13+C22</f>
        <v>90000</v>
      </c>
      <c r="D10" s="20">
        <f t="shared" si="2"/>
        <v>0.30499999987659976</v>
      </c>
      <c r="E10" s="20">
        <f t="shared" si="2"/>
        <v>2959453</v>
      </c>
      <c r="F10" s="20">
        <f>F11+F13+F22</f>
        <v>19261765.905000001</v>
      </c>
      <c r="G10" s="20">
        <f t="shared" si="2"/>
        <v>1821673.1905000005</v>
      </c>
      <c r="H10" s="20">
        <f t="shared" si="2"/>
        <v>16395058.714500003</v>
      </c>
      <c r="I10" s="20">
        <f t="shared" si="2"/>
        <v>1926176.5905000004</v>
      </c>
      <c r="J10" s="20">
        <f t="shared" si="2"/>
        <v>1119686.0837702388</v>
      </c>
      <c r="K10" s="20">
        <f>F10-I10-J10</f>
        <v>16215903.230729762</v>
      </c>
      <c r="L10" s="20">
        <f>M10+N10</f>
        <v>7442802</v>
      </c>
      <c r="M10" s="20">
        <f>M11+M13+M22</f>
        <v>3636202</v>
      </c>
      <c r="N10" s="20">
        <f>N11+N13+N22</f>
        <v>3806600</v>
      </c>
      <c r="O10" s="21">
        <f>L10/K10</f>
        <v>0.4589816486999998</v>
      </c>
      <c r="P10" s="20">
        <f t="shared" ref="P10:AE10" si="3">P11+P13+P22</f>
        <v>8773101.2307297625</v>
      </c>
      <c r="Q10" s="20">
        <f t="shared" si="3"/>
        <v>3952200</v>
      </c>
      <c r="R10" s="20">
        <f t="shared" si="3"/>
        <v>11375002</v>
      </c>
      <c r="S10" s="20">
        <f t="shared" si="3"/>
        <v>7.244579783789316</v>
      </c>
      <c r="T10" s="20">
        <f t="shared" si="3"/>
        <v>4840901.2307297634</v>
      </c>
      <c r="U10" s="20" t="e">
        <f t="shared" si="3"/>
        <v>#VALUE!</v>
      </c>
      <c r="V10" s="20">
        <f t="shared" si="3"/>
        <v>1591501.166666667</v>
      </c>
      <c r="W10" s="20">
        <f t="shared" si="3"/>
        <v>229622.96666666667</v>
      </c>
      <c r="X10" s="20">
        <f t="shared" si="3"/>
        <v>385278.16666666709</v>
      </c>
      <c r="Y10" s="20">
        <f t="shared" si="3"/>
        <v>244070.66666666669</v>
      </c>
      <c r="Z10" s="20">
        <f t="shared" si="3"/>
        <v>288071.66666666669</v>
      </c>
      <c r="AA10" s="20">
        <f t="shared" si="3"/>
        <v>359620.66666666709</v>
      </c>
      <c r="AB10" s="20">
        <f t="shared" si="3"/>
        <v>188010.66666666669</v>
      </c>
      <c r="AC10" s="20">
        <f t="shared" si="3"/>
        <v>381111.86666666676</v>
      </c>
      <c r="AD10" s="20">
        <f t="shared" si="3"/>
        <v>297712.16666666669</v>
      </c>
      <c r="AE10" s="20">
        <f t="shared" si="3"/>
        <v>-47800.000000000931</v>
      </c>
      <c r="AF10" s="88"/>
    </row>
    <row r="11" spans="1:34" s="39" customFormat="1" ht="37.5">
      <c r="A11" s="17" t="s">
        <v>24</v>
      </c>
      <c r="B11" s="18" t="s">
        <v>245</v>
      </c>
      <c r="C11" s="19">
        <v>0</v>
      </c>
      <c r="D11" s="19"/>
      <c r="E11" s="19">
        <v>2959453</v>
      </c>
      <c r="F11" s="19">
        <f>6988819+1045034</f>
        <v>8033853</v>
      </c>
      <c r="G11" s="19">
        <v>698881.90000000014</v>
      </c>
      <c r="H11" s="19">
        <v>6289937.1000000006</v>
      </c>
      <c r="I11" s="19">
        <f>F11*10%</f>
        <v>803385.3</v>
      </c>
      <c r="J11" s="19">
        <v>0</v>
      </c>
      <c r="K11" s="20">
        <f>F11-I11-J11</f>
        <v>7230467.7000000002</v>
      </c>
      <c r="L11" s="20">
        <f t="shared" ref="L11:L51" si="4">M11+N11</f>
        <v>2290000</v>
      </c>
      <c r="M11" s="19">
        <v>1090000</v>
      </c>
      <c r="N11" s="19">
        <v>1200000</v>
      </c>
      <c r="O11" s="21">
        <f t="shared" ref="O11:O50" si="5">L11/K11</f>
        <v>0.31671533502597626</v>
      </c>
      <c r="P11" s="19">
        <f>F11-I11-M11-N11-J11</f>
        <v>4940467.7</v>
      </c>
      <c r="Q11" s="19">
        <f>2525000-118800+115000-20000+2000-20000+3000+1000-10000</f>
        <v>2477200</v>
      </c>
      <c r="R11" s="20">
        <f t="shared" ref="R11:R50" si="6">L11+Q11</f>
        <v>4767200</v>
      </c>
      <c r="S11" s="22">
        <f>R11/K11</f>
        <v>0.65932111141302796</v>
      </c>
      <c r="T11" s="20">
        <f t="shared" ref="T11:T50" si="7">P11-Q11</f>
        <v>2463267.7000000002</v>
      </c>
      <c r="U11" s="59" t="s">
        <v>246</v>
      </c>
      <c r="V11" s="25">
        <f>725555.555555556+500000</f>
        <v>1225555.555555556</v>
      </c>
      <c r="W11" s="25">
        <f>10555.5555555556+50000+10000</f>
        <v>70555.555555555591</v>
      </c>
      <c r="X11" s="25">
        <f>180555.555555556+50000</f>
        <v>230555.555555556</v>
      </c>
      <c r="Y11" s="25">
        <f>59555.5555555556+50000</f>
        <v>109555.55555555559</v>
      </c>
      <c r="Z11" s="25">
        <f>35555.5555555556+50000</f>
        <v>85555.555555555591</v>
      </c>
      <c r="AA11" s="25">
        <f>155555.555555556+100000</f>
        <v>255555.555555556</v>
      </c>
      <c r="AB11" s="25">
        <v>105555.55555555556</v>
      </c>
      <c r="AC11" s="25">
        <f>74555.5555555556+200000</f>
        <v>274555.55555555562</v>
      </c>
      <c r="AD11" s="25">
        <v>167555.55555555556</v>
      </c>
      <c r="AE11" s="25">
        <f>+Q11-SUM(V11:AD11)</f>
        <v>-47800.000000000931</v>
      </c>
      <c r="AF11" s="30" t="s">
        <v>291</v>
      </c>
    </row>
    <row r="12" spans="1:34" s="62" customFormat="1" ht="37.5" hidden="1">
      <c r="A12" s="60"/>
      <c r="B12" s="31" t="s">
        <v>247</v>
      </c>
      <c r="C12" s="26"/>
      <c r="D12" s="26"/>
      <c r="E12" s="26"/>
      <c r="F12" s="26"/>
      <c r="G12" s="26"/>
      <c r="H12" s="26"/>
      <c r="I12" s="26"/>
      <c r="J12" s="26"/>
      <c r="K12" s="27"/>
      <c r="L12" s="27"/>
      <c r="M12" s="26"/>
      <c r="N12" s="26"/>
      <c r="O12" s="28"/>
      <c r="P12" s="26"/>
      <c r="Q12" s="26"/>
      <c r="R12" s="27"/>
      <c r="S12" s="29"/>
      <c r="T12" s="20"/>
      <c r="U12" s="59"/>
      <c r="V12" s="61"/>
      <c r="W12" s="61"/>
      <c r="X12" s="61"/>
      <c r="Y12" s="61"/>
      <c r="Z12" s="61"/>
      <c r="AA12" s="61"/>
      <c r="AB12" s="61"/>
      <c r="AC12" s="61"/>
      <c r="AD12" s="61"/>
      <c r="AE12" s="61"/>
      <c r="AF12" s="30"/>
    </row>
    <row r="13" spans="1:34" s="5" customFormat="1" ht="18.75">
      <c r="A13" s="38" t="s">
        <v>85</v>
      </c>
      <c r="B13" s="63" t="s">
        <v>248</v>
      </c>
      <c r="C13" s="19">
        <f t="shared" ref="C13:J13" si="8">SUM(C14:C20)</f>
        <v>0</v>
      </c>
      <c r="D13" s="19">
        <f t="shared" si="8"/>
        <v>96000</v>
      </c>
      <c r="E13" s="19">
        <f t="shared" si="8"/>
        <v>0</v>
      </c>
      <c r="F13" s="19">
        <f t="shared" si="8"/>
        <v>2772468.3</v>
      </c>
      <c r="G13" s="19">
        <f t="shared" si="8"/>
        <v>277246.83</v>
      </c>
      <c r="H13" s="19">
        <f t="shared" si="8"/>
        <v>2495221.4699999997</v>
      </c>
      <c r="I13" s="19">
        <f t="shared" si="8"/>
        <v>277246.83</v>
      </c>
      <c r="J13" s="19">
        <f t="shared" si="8"/>
        <v>30220.244999999995</v>
      </c>
      <c r="K13" s="20">
        <f t="shared" ref="K13:K20" si="9">F13-I13-J13</f>
        <v>2465001.2249999996</v>
      </c>
      <c r="L13" s="20">
        <f t="shared" si="4"/>
        <v>2025324</v>
      </c>
      <c r="M13" s="19">
        <f>SUM(M14:M20)</f>
        <v>1122924</v>
      </c>
      <c r="N13" s="19">
        <f>SUM(N14:N20)</f>
        <v>902400</v>
      </c>
      <c r="O13" s="21">
        <f t="shared" si="5"/>
        <v>0.82163204604492657</v>
      </c>
      <c r="P13" s="19">
        <f>SUM(P14:P20)</f>
        <v>439677.22499999998</v>
      </c>
      <c r="Q13" s="19">
        <f>SUM(Q14:Q21)</f>
        <v>270000</v>
      </c>
      <c r="R13" s="19">
        <f t="shared" ref="R13:AE13" si="10">SUM(R14:R20)</f>
        <v>2275324</v>
      </c>
      <c r="S13" s="19">
        <f t="shared" si="10"/>
        <v>5.9208124412114582</v>
      </c>
      <c r="T13" s="19">
        <f t="shared" si="10"/>
        <v>189677.22499999998</v>
      </c>
      <c r="U13" s="19">
        <f t="shared" si="10"/>
        <v>0</v>
      </c>
      <c r="V13" s="19">
        <f t="shared" si="10"/>
        <v>21111.111111111109</v>
      </c>
      <c r="W13" s="19">
        <f t="shared" si="10"/>
        <v>21911.111111111109</v>
      </c>
      <c r="X13" s="19">
        <f t="shared" si="10"/>
        <v>17611.111111111109</v>
      </c>
      <c r="Y13" s="19">
        <f t="shared" si="10"/>
        <v>36518.111111111109</v>
      </c>
      <c r="Z13" s="19">
        <f t="shared" si="10"/>
        <v>51895.111111111109</v>
      </c>
      <c r="AA13" s="19">
        <f t="shared" si="10"/>
        <v>14811.111111111111</v>
      </c>
      <c r="AB13" s="19">
        <f t="shared" si="10"/>
        <v>31421.111111111109</v>
      </c>
      <c r="AC13" s="19">
        <f t="shared" si="10"/>
        <v>29910.111111111109</v>
      </c>
      <c r="AD13" s="19">
        <f t="shared" si="10"/>
        <v>14811.111111111111</v>
      </c>
      <c r="AE13" s="19">
        <f t="shared" si="10"/>
        <v>0</v>
      </c>
      <c r="AF13" s="88"/>
    </row>
    <row r="14" spans="1:34" s="7" customFormat="1" ht="18.75">
      <c r="A14" s="30">
        <v>1</v>
      </c>
      <c r="B14" s="31" t="s">
        <v>201</v>
      </c>
      <c r="C14" s="26"/>
      <c r="D14" s="26"/>
      <c r="E14" s="26">
        <v>0</v>
      </c>
      <c r="F14" s="26">
        <v>500000</v>
      </c>
      <c r="G14" s="26">
        <v>50000</v>
      </c>
      <c r="H14" s="26">
        <v>450000</v>
      </c>
      <c r="I14" s="26">
        <f t="shared" ref="I14:I20" si="11">F14*10%</f>
        <v>50000</v>
      </c>
      <c r="J14" s="26"/>
      <c r="K14" s="27">
        <f t="shared" si="9"/>
        <v>450000</v>
      </c>
      <c r="L14" s="27">
        <f t="shared" si="4"/>
        <v>375425</v>
      </c>
      <c r="M14" s="26">
        <f>108000+84915</f>
        <v>192915</v>
      </c>
      <c r="N14" s="26">
        <v>182510</v>
      </c>
      <c r="O14" s="28">
        <f t="shared" si="5"/>
        <v>0.83427777777777778</v>
      </c>
      <c r="P14" s="26">
        <f t="shared" ref="P14:P20" si="12">F14-I14-M14-N14-J14</f>
        <v>74575</v>
      </c>
      <c r="Q14" s="26">
        <v>70000</v>
      </c>
      <c r="R14" s="27">
        <f t="shared" si="6"/>
        <v>445425</v>
      </c>
      <c r="S14" s="29">
        <f t="shared" ref="S14:S50" si="13">R14/K14</f>
        <v>0.98983333333333334</v>
      </c>
      <c r="T14" s="27">
        <f t="shared" si="7"/>
        <v>4575</v>
      </c>
      <c r="U14" s="32" t="s">
        <v>249</v>
      </c>
      <c r="V14" s="25">
        <f>Q14/9</f>
        <v>7777.7777777777774</v>
      </c>
      <c r="W14" s="25">
        <f>V14</f>
        <v>7777.7777777777774</v>
      </c>
      <c r="X14" s="25">
        <f t="shared" ref="X14:AC14" si="14">W14</f>
        <v>7777.7777777777774</v>
      </c>
      <c r="Y14" s="25">
        <f t="shared" si="14"/>
        <v>7777.7777777777774</v>
      </c>
      <c r="Z14" s="25">
        <f t="shared" si="14"/>
        <v>7777.7777777777774</v>
      </c>
      <c r="AA14" s="25">
        <f t="shared" si="14"/>
        <v>7777.7777777777774</v>
      </c>
      <c r="AB14" s="25">
        <f t="shared" si="14"/>
        <v>7777.7777777777774</v>
      </c>
      <c r="AC14" s="25">
        <f t="shared" si="14"/>
        <v>7777.7777777777774</v>
      </c>
      <c r="AD14" s="25">
        <f>AC14</f>
        <v>7777.7777777777774</v>
      </c>
      <c r="AE14" s="33"/>
      <c r="AF14" s="89"/>
    </row>
    <row r="15" spans="1:34" s="7" customFormat="1" ht="18.75" hidden="1">
      <c r="A15" s="30">
        <v>2</v>
      </c>
      <c r="B15" s="34" t="s">
        <v>250</v>
      </c>
      <c r="C15" s="26"/>
      <c r="D15" s="26"/>
      <c r="E15" s="26">
        <v>0</v>
      </c>
      <c r="F15" s="26">
        <v>125000</v>
      </c>
      <c r="G15" s="26">
        <v>12500</v>
      </c>
      <c r="H15" s="26">
        <v>112500</v>
      </c>
      <c r="I15" s="26">
        <f t="shared" si="11"/>
        <v>12500</v>
      </c>
      <c r="J15" s="26"/>
      <c r="K15" s="27">
        <f t="shared" si="9"/>
        <v>112500</v>
      </c>
      <c r="L15" s="27">
        <f t="shared" si="4"/>
        <v>83000</v>
      </c>
      <c r="M15" s="26">
        <v>38000</v>
      </c>
      <c r="N15" s="26">
        <v>45000</v>
      </c>
      <c r="O15" s="28">
        <f t="shared" si="5"/>
        <v>0.73777777777777775</v>
      </c>
      <c r="P15" s="26">
        <f t="shared" si="12"/>
        <v>29500</v>
      </c>
      <c r="Q15" s="26">
        <v>0</v>
      </c>
      <c r="R15" s="27">
        <f t="shared" si="6"/>
        <v>83000</v>
      </c>
      <c r="S15" s="29">
        <f t="shared" si="13"/>
        <v>0.73777777777777775</v>
      </c>
      <c r="T15" s="27">
        <f t="shared" si="7"/>
        <v>29500</v>
      </c>
      <c r="U15" s="31"/>
      <c r="V15" s="33"/>
      <c r="W15" s="33"/>
      <c r="X15" s="33">
        <v>2500</v>
      </c>
      <c r="Y15" s="33">
        <v>900</v>
      </c>
      <c r="Z15" s="33"/>
      <c r="AA15" s="33"/>
      <c r="AB15" s="33">
        <v>2900</v>
      </c>
      <c r="AC15" s="33"/>
      <c r="AD15" s="33">
        <v>3700</v>
      </c>
      <c r="AE15" s="33"/>
      <c r="AF15" s="89"/>
    </row>
    <row r="16" spans="1:34" s="7" customFormat="1" ht="37.5">
      <c r="A16" s="30">
        <v>2</v>
      </c>
      <c r="B16" s="34" t="s">
        <v>251</v>
      </c>
      <c r="C16" s="26"/>
      <c r="D16" s="26"/>
      <c r="E16" s="26">
        <v>0</v>
      </c>
      <c r="F16" s="26">
        <v>250000</v>
      </c>
      <c r="G16" s="26">
        <v>25000</v>
      </c>
      <c r="H16" s="26">
        <v>225000</v>
      </c>
      <c r="I16" s="26">
        <f t="shared" si="11"/>
        <v>25000</v>
      </c>
      <c r="J16" s="26"/>
      <c r="K16" s="27">
        <f t="shared" si="9"/>
        <v>225000</v>
      </c>
      <c r="L16" s="27">
        <f t="shared" si="4"/>
        <v>141000</v>
      </c>
      <c r="M16" s="26">
        <v>66000</v>
      </c>
      <c r="N16" s="26">
        <v>75000</v>
      </c>
      <c r="O16" s="28">
        <f t="shared" si="5"/>
        <v>0.62666666666666671</v>
      </c>
      <c r="P16" s="26">
        <f t="shared" si="12"/>
        <v>84000</v>
      </c>
      <c r="Q16" s="26">
        <v>40000</v>
      </c>
      <c r="R16" s="27">
        <f t="shared" si="6"/>
        <v>181000</v>
      </c>
      <c r="S16" s="29">
        <f t="shared" si="13"/>
        <v>0.80444444444444441</v>
      </c>
      <c r="T16" s="27">
        <f t="shared" si="7"/>
        <v>44000</v>
      </c>
      <c r="U16" s="31"/>
      <c r="V16" s="33"/>
      <c r="W16" s="33">
        <v>800</v>
      </c>
      <c r="X16" s="33"/>
      <c r="Y16" s="33">
        <v>4300</v>
      </c>
      <c r="Z16" s="33">
        <v>2600</v>
      </c>
      <c r="AA16" s="33">
        <v>3700</v>
      </c>
      <c r="AB16" s="33"/>
      <c r="AC16" s="33">
        <v>18600</v>
      </c>
      <c r="AD16" s="33"/>
      <c r="AE16" s="33"/>
      <c r="AF16" s="89" t="s">
        <v>330</v>
      </c>
    </row>
    <row r="17" spans="1:32" s="7" customFormat="1" ht="18.75">
      <c r="A17" s="30">
        <v>3</v>
      </c>
      <c r="B17" s="34" t="s">
        <v>203</v>
      </c>
      <c r="C17" s="26"/>
      <c r="D17" s="26">
        <v>96000</v>
      </c>
      <c r="E17" s="26">
        <v>0</v>
      </c>
      <c r="F17" s="26">
        <v>96000</v>
      </c>
      <c r="G17" s="26">
        <v>9600</v>
      </c>
      <c r="H17" s="26">
        <v>86400</v>
      </c>
      <c r="I17" s="26">
        <f t="shared" si="11"/>
        <v>9600</v>
      </c>
      <c r="J17" s="26"/>
      <c r="K17" s="27">
        <f t="shared" si="9"/>
        <v>86400</v>
      </c>
      <c r="L17" s="27">
        <f t="shared" si="4"/>
        <v>20000</v>
      </c>
      <c r="M17" s="26">
        <v>10000</v>
      </c>
      <c r="N17" s="26">
        <v>10000</v>
      </c>
      <c r="O17" s="28">
        <f t="shared" si="5"/>
        <v>0.23148148148148148</v>
      </c>
      <c r="P17" s="26">
        <f t="shared" si="12"/>
        <v>66400</v>
      </c>
      <c r="Q17" s="26">
        <v>30000</v>
      </c>
      <c r="R17" s="27">
        <f t="shared" si="6"/>
        <v>50000</v>
      </c>
      <c r="S17" s="29">
        <f t="shared" si="13"/>
        <v>0.57870370370370372</v>
      </c>
      <c r="T17" s="27">
        <f t="shared" si="7"/>
        <v>36400</v>
      </c>
      <c r="U17" s="31"/>
      <c r="V17" s="35">
        <f>Q17/9</f>
        <v>3333.3333333333335</v>
      </c>
      <c r="W17" s="35">
        <f>V17</f>
        <v>3333.3333333333335</v>
      </c>
      <c r="X17" s="35">
        <f t="shared" ref="X17:AD17" si="15">W17</f>
        <v>3333.3333333333335</v>
      </c>
      <c r="Y17" s="35">
        <f t="shared" si="15"/>
        <v>3333.3333333333335</v>
      </c>
      <c r="Z17" s="35">
        <f t="shared" si="15"/>
        <v>3333.3333333333335</v>
      </c>
      <c r="AA17" s="35">
        <f t="shared" si="15"/>
        <v>3333.3333333333335</v>
      </c>
      <c r="AB17" s="35">
        <f t="shared" si="15"/>
        <v>3333.3333333333335</v>
      </c>
      <c r="AC17" s="35">
        <f t="shared" si="15"/>
        <v>3333.3333333333335</v>
      </c>
      <c r="AD17" s="35">
        <f t="shared" si="15"/>
        <v>3333.3333333333335</v>
      </c>
      <c r="AE17" s="33"/>
      <c r="AF17" s="89"/>
    </row>
    <row r="18" spans="1:32" s="7" customFormat="1" ht="50.25" customHeight="1">
      <c r="A18" s="30">
        <v>4</v>
      </c>
      <c r="B18" s="34" t="s">
        <v>252</v>
      </c>
      <c r="C18" s="26"/>
      <c r="D18" s="26"/>
      <c r="E18" s="26">
        <v>0</v>
      </c>
      <c r="F18" s="26">
        <v>400000</v>
      </c>
      <c r="G18" s="26">
        <v>40000</v>
      </c>
      <c r="H18" s="26">
        <v>360000</v>
      </c>
      <c r="I18" s="26">
        <f t="shared" si="11"/>
        <v>40000</v>
      </c>
      <c r="J18" s="26"/>
      <c r="K18" s="27">
        <f t="shared" si="9"/>
        <v>360000</v>
      </c>
      <c r="L18" s="27">
        <f t="shared" si="4"/>
        <v>359890</v>
      </c>
      <c r="M18" s="26">
        <v>110000</v>
      </c>
      <c r="N18" s="26">
        <v>249890</v>
      </c>
      <c r="O18" s="28">
        <f t="shared" si="5"/>
        <v>0.99969444444444444</v>
      </c>
      <c r="P18" s="26">
        <f t="shared" si="12"/>
        <v>110</v>
      </c>
      <c r="Q18" s="26">
        <v>0</v>
      </c>
      <c r="R18" s="27">
        <f t="shared" si="6"/>
        <v>359890</v>
      </c>
      <c r="S18" s="29">
        <f t="shared" si="13"/>
        <v>0.99969444444444444</v>
      </c>
      <c r="T18" s="27">
        <f t="shared" si="7"/>
        <v>110</v>
      </c>
      <c r="U18" s="32" t="s">
        <v>253</v>
      </c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89" t="s">
        <v>292</v>
      </c>
    </row>
    <row r="19" spans="1:32" s="7" customFormat="1" ht="18.75">
      <c r="A19" s="30">
        <v>5</v>
      </c>
      <c r="B19" s="34" t="s">
        <v>254</v>
      </c>
      <c r="C19" s="26"/>
      <c r="D19" s="26"/>
      <c r="E19" s="26">
        <v>0</v>
      </c>
      <c r="F19" s="26">
        <v>201468.3</v>
      </c>
      <c r="G19" s="26">
        <v>20146.830000000002</v>
      </c>
      <c r="H19" s="26">
        <v>181321.46999999997</v>
      </c>
      <c r="I19" s="26">
        <f t="shared" si="11"/>
        <v>20146.830000000002</v>
      </c>
      <c r="J19" s="26">
        <f>F19*0.15</f>
        <v>30220.244999999995</v>
      </c>
      <c r="K19" s="27">
        <f t="shared" si="9"/>
        <v>151101.22499999998</v>
      </c>
      <c r="L19" s="27">
        <f t="shared" si="4"/>
        <v>110000</v>
      </c>
      <c r="M19" s="26">
        <v>50000</v>
      </c>
      <c r="N19" s="26">
        <v>60000</v>
      </c>
      <c r="O19" s="28">
        <f t="shared" si="5"/>
        <v>0.72798880353220174</v>
      </c>
      <c r="P19" s="26">
        <f t="shared" si="12"/>
        <v>41101.224999999977</v>
      </c>
      <c r="Q19" s="26">
        <v>20000</v>
      </c>
      <c r="R19" s="27">
        <f t="shared" si="6"/>
        <v>130000</v>
      </c>
      <c r="S19" s="29">
        <f t="shared" si="13"/>
        <v>0.86035040417442032</v>
      </c>
      <c r="T19" s="27">
        <f t="shared" si="7"/>
        <v>21101.224999999977</v>
      </c>
      <c r="U19" s="31"/>
      <c r="V19" s="33">
        <v>10000</v>
      </c>
      <c r="W19" s="33">
        <v>10000</v>
      </c>
      <c r="X19" s="33"/>
      <c r="Y19" s="33"/>
      <c r="Z19" s="33"/>
      <c r="AA19" s="33"/>
      <c r="AB19" s="33"/>
      <c r="AC19" s="33"/>
      <c r="AD19" s="33"/>
      <c r="AE19" s="33"/>
      <c r="AF19" s="89" t="s">
        <v>408</v>
      </c>
    </row>
    <row r="20" spans="1:32" s="7" customFormat="1" ht="47.25">
      <c r="A20" s="30">
        <v>6</v>
      </c>
      <c r="B20" s="34" t="s">
        <v>255</v>
      </c>
      <c r="C20" s="26"/>
      <c r="D20" s="26"/>
      <c r="E20" s="26">
        <v>0</v>
      </c>
      <c r="F20" s="26">
        <v>1200000</v>
      </c>
      <c r="G20" s="26">
        <v>120000</v>
      </c>
      <c r="H20" s="26">
        <v>1080000</v>
      </c>
      <c r="I20" s="26">
        <f t="shared" si="11"/>
        <v>120000</v>
      </c>
      <c r="J20" s="26"/>
      <c r="K20" s="27">
        <f t="shared" si="9"/>
        <v>1080000</v>
      </c>
      <c r="L20" s="27">
        <f t="shared" si="4"/>
        <v>936009</v>
      </c>
      <c r="M20" s="26">
        <v>656009</v>
      </c>
      <c r="N20" s="26">
        <v>280000</v>
      </c>
      <c r="O20" s="28">
        <f t="shared" si="5"/>
        <v>0.86667499999999997</v>
      </c>
      <c r="P20" s="26">
        <f t="shared" si="12"/>
        <v>143991</v>
      </c>
      <c r="Q20" s="26">
        <v>90000</v>
      </c>
      <c r="R20" s="27">
        <f t="shared" si="6"/>
        <v>1026009</v>
      </c>
      <c r="S20" s="29">
        <f t="shared" si="13"/>
        <v>0.95000833333333334</v>
      </c>
      <c r="T20" s="27">
        <f t="shared" si="7"/>
        <v>53991</v>
      </c>
      <c r="U20" s="32" t="s">
        <v>256</v>
      </c>
      <c r="V20" s="33"/>
      <c r="W20" s="33"/>
      <c r="X20" s="33">
        <v>4000</v>
      </c>
      <c r="Y20" s="33">
        <v>20207</v>
      </c>
      <c r="Z20" s="33">
        <v>38184</v>
      </c>
      <c r="AA20" s="33"/>
      <c r="AB20" s="33">
        <v>17410</v>
      </c>
      <c r="AC20" s="33">
        <v>199</v>
      </c>
      <c r="AD20" s="33"/>
      <c r="AE20" s="33"/>
      <c r="AF20" s="89" t="s">
        <v>409</v>
      </c>
    </row>
    <row r="21" spans="1:32" s="7" customFormat="1" ht="18.75">
      <c r="A21" s="30">
        <v>7</v>
      </c>
      <c r="B21" s="34" t="s">
        <v>290</v>
      </c>
      <c r="C21" s="26"/>
      <c r="D21" s="26"/>
      <c r="E21" s="26"/>
      <c r="F21" s="26"/>
      <c r="G21" s="26"/>
      <c r="H21" s="26"/>
      <c r="I21" s="26"/>
      <c r="J21" s="26"/>
      <c r="K21" s="27"/>
      <c r="L21" s="27"/>
      <c r="M21" s="26"/>
      <c r="N21" s="26"/>
      <c r="O21" s="28"/>
      <c r="P21" s="26"/>
      <c r="Q21" s="26">
        <v>20000</v>
      </c>
      <c r="R21" s="27"/>
      <c r="S21" s="29"/>
      <c r="T21" s="27"/>
      <c r="U21" s="32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98" t="s">
        <v>412</v>
      </c>
    </row>
    <row r="22" spans="1:32" s="5" customFormat="1" ht="18.75">
      <c r="A22" s="17" t="s">
        <v>200</v>
      </c>
      <c r="B22" s="64" t="s">
        <v>257</v>
      </c>
      <c r="C22" s="19">
        <f t="shared" ref="C22:Q22" si="16">SUM(C23:C37)</f>
        <v>90000</v>
      </c>
      <c r="D22" s="19">
        <f t="shared" si="16"/>
        <v>-95999.695000000123</v>
      </c>
      <c r="E22" s="19">
        <f t="shared" si="16"/>
        <v>0</v>
      </c>
      <c r="F22" s="19">
        <f t="shared" si="16"/>
        <v>8455444.6050000023</v>
      </c>
      <c r="G22" s="19">
        <f t="shared" si="16"/>
        <v>845544.46050000028</v>
      </c>
      <c r="H22" s="19">
        <f t="shared" si="16"/>
        <v>7609900.1445000023</v>
      </c>
      <c r="I22" s="19">
        <f t="shared" si="16"/>
        <v>845544.46050000028</v>
      </c>
      <c r="J22" s="19">
        <f t="shared" si="16"/>
        <v>1089465.8387702389</v>
      </c>
      <c r="K22" s="19">
        <f t="shared" si="16"/>
        <v>6520434.3057297636</v>
      </c>
      <c r="L22" s="20">
        <f t="shared" si="4"/>
        <v>3127478</v>
      </c>
      <c r="M22" s="19">
        <f t="shared" si="16"/>
        <v>1423278</v>
      </c>
      <c r="N22" s="19">
        <f t="shared" si="16"/>
        <v>1704200</v>
      </c>
      <c r="O22" s="21">
        <f t="shared" si="5"/>
        <v>0.47964259025687311</v>
      </c>
      <c r="P22" s="19">
        <f t="shared" si="16"/>
        <v>3392956.3057297631</v>
      </c>
      <c r="Q22" s="19">
        <f t="shared" si="16"/>
        <v>1205000</v>
      </c>
      <c r="R22" s="20">
        <f t="shared" si="6"/>
        <v>4332478</v>
      </c>
      <c r="S22" s="22">
        <f t="shared" si="13"/>
        <v>0.66444623116482904</v>
      </c>
      <c r="T22" s="20">
        <f t="shared" si="7"/>
        <v>2187956.3057297631</v>
      </c>
      <c r="U22" s="18"/>
      <c r="V22" s="19">
        <f t="shared" ref="V22:AE22" si="17">SUM(V23:V37)</f>
        <v>344834.5</v>
      </c>
      <c r="W22" s="19">
        <f t="shared" si="17"/>
        <v>137156.29999999999</v>
      </c>
      <c r="X22" s="19">
        <f t="shared" si="17"/>
        <v>137111.5</v>
      </c>
      <c r="Y22" s="19">
        <f t="shared" si="17"/>
        <v>97997</v>
      </c>
      <c r="Z22" s="19">
        <f t="shared" si="17"/>
        <v>150621</v>
      </c>
      <c r="AA22" s="19">
        <f t="shared" si="17"/>
        <v>89254</v>
      </c>
      <c r="AB22" s="19">
        <f t="shared" si="17"/>
        <v>51034</v>
      </c>
      <c r="AC22" s="19">
        <f t="shared" si="17"/>
        <v>76646.2</v>
      </c>
      <c r="AD22" s="19">
        <f t="shared" si="17"/>
        <v>115345.5</v>
      </c>
      <c r="AE22" s="19">
        <f t="shared" si="17"/>
        <v>0</v>
      </c>
      <c r="AF22" s="89" t="s">
        <v>408</v>
      </c>
    </row>
    <row r="23" spans="1:32" s="7" customFormat="1" ht="18.75">
      <c r="A23" s="30">
        <v>1</v>
      </c>
      <c r="B23" s="34" t="s">
        <v>258</v>
      </c>
      <c r="C23" s="26"/>
      <c r="D23" s="26">
        <v>-272422.69500000012</v>
      </c>
      <c r="E23" s="26"/>
      <c r="F23" s="26">
        <v>503230.26000000018</v>
      </c>
      <c r="G23" s="26">
        <v>50323.02600000002</v>
      </c>
      <c r="H23" s="26">
        <v>452907.23400000017</v>
      </c>
      <c r="I23" s="26">
        <f>F23*10%</f>
        <v>50323.02600000002</v>
      </c>
      <c r="J23" s="26">
        <f t="shared" ref="J23:J35" si="18">F23*0.15</f>
        <v>75484.539000000019</v>
      </c>
      <c r="K23" s="27">
        <f t="shared" ref="K23:K50" si="19">F23-I23-J23</f>
        <v>377422.69500000018</v>
      </c>
      <c r="L23" s="27">
        <f t="shared" si="4"/>
        <v>177724</v>
      </c>
      <c r="M23" s="26">
        <v>72724</v>
      </c>
      <c r="N23" s="26">
        <v>105000</v>
      </c>
      <c r="O23" s="28">
        <f t="shared" si="5"/>
        <v>0.47088848220958179</v>
      </c>
      <c r="P23" s="26">
        <f t="shared" ref="P23:P48" si="20">F23-I23-M23-N23-J23</f>
        <v>199698.69500000015</v>
      </c>
      <c r="Q23" s="26">
        <v>80000</v>
      </c>
      <c r="R23" s="27">
        <f t="shared" si="6"/>
        <v>257724</v>
      </c>
      <c r="S23" s="29">
        <f t="shared" si="13"/>
        <v>0.68285241829455934</v>
      </c>
      <c r="T23" s="27">
        <f t="shared" si="7"/>
        <v>119698.69500000015</v>
      </c>
      <c r="U23" s="31"/>
      <c r="V23" s="33">
        <v>59350</v>
      </c>
      <c r="W23" s="33"/>
      <c r="X23" s="33">
        <v>120</v>
      </c>
      <c r="Y23" s="33">
        <v>7600</v>
      </c>
      <c r="Z23" s="33">
        <v>1000</v>
      </c>
      <c r="AA23" s="33">
        <v>800</v>
      </c>
      <c r="AB23" s="33">
        <v>9800</v>
      </c>
      <c r="AC23" s="33">
        <v>800</v>
      </c>
      <c r="AD23" s="33">
        <v>530</v>
      </c>
      <c r="AE23" s="33"/>
      <c r="AF23" s="89"/>
    </row>
    <row r="24" spans="1:32" s="7" customFormat="1" ht="18.75">
      <c r="A24" s="30">
        <v>2</v>
      </c>
      <c r="B24" s="34" t="s">
        <v>23</v>
      </c>
      <c r="C24" s="26"/>
      <c r="D24" s="26"/>
      <c r="E24" s="26"/>
      <c r="F24" s="26">
        <v>3035455.7200000011</v>
      </c>
      <c r="G24" s="26">
        <v>303545.5720000001</v>
      </c>
      <c r="H24" s="26">
        <v>2731910.148000001</v>
      </c>
      <c r="I24" s="26">
        <f t="shared" ref="I24:I50" si="21">F24*10%</f>
        <v>303545.5720000001</v>
      </c>
      <c r="J24" s="26">
        <f t="shared" si="18"/>
        <v>455318.35800000018</v>
      </c>
      <c r="K24" s="27">
        <f t="shared" si="19"/>
        <v>2276591.790000001</v>
      </c>
      <c r="L24" s="27">
        <f t="shared" si="4"/>
        <v>1172190</v>
      </c>
      <c r="M24" s="26">
        <v>542190</v>
      </c>
      <c r="N24" s="26">
        <v>630000</v>
      </c>
      <c r="O24" s="28">
        <f t="shared" si="5"/>
        <v>0.51488809067522789</v>
      </c>
      <c r="P24" s="26">
        <f t="shared" si="20"/>
        <v>1104401.7900000007</v>
      </c>
      <c r="Q24" s="26">
        <v>310000</v>
      </c>
      <c r="R24" s="27">
        <f t="shared" si="6"/>
        <v>1482190</v>
      </c>
      <c r="S24" s="29">
        <f t="shared" si="13"/>
        <v>0.65105655151290842</v>
      </c>
      <c r="T24" s="27">
        <f t="shared" si="7"/>
        <v>794401.79000000074</v>
      </c>
      <c r="U24" s="31"/>
      <c r="V24" s="33">
        <v>36042</v>
      </c>
      <c r="W24" s="33">
        <v>8483</v>
      </c>
      <c r="X24" s="33">
        <v>71126</v>
      </c>
      <c r="Y24" s="33">
        <v>19216</v>
      </c>
      <c r="Z24" s="33">
        <v>101372</v>
      </c>
      <c r="AA24" s="33">
        <v>40366</v>
      </c>
      <c r="AB24" s="33">
        <v>9712</v>
      </c>
      <c r="AC24" s="33">
        <v>10000</v>
      </c>
      <c r="AD24" s="33">
        <v>13683</v>
      </c>
      <c r="AE24" s="33"/>
      <c r="AF24" s="89"/>
    </row>
    <row r="25" spans="1:32" s="7" customFormat="1" ht="18.75">
      <c r="A25" s="30">
        <v>3</v>
      </c>
      <c r="B25" s="34" t="s">
        <v>209</v>
      </c>
      <c r="C25" s="26"/>
      <c r="D25" s="26"/>
      <c r="E25" s="26">
        <v>0</v>
      </c>
      <c r="F25" s="26">
        <v>766187.4256307059</v>
      </c>
      <c r="G25" s="26">
        <v>76618.742563070598</v>
      </c>
      <c r="H25" s="26">
        <v>689568.68306763528</v>
      </c>
      <c r="I25" s="26">
        <f t="shared" si="21"/>
        <v>76618.742563070598</v>
      </c>
      <c r="J25" s="26">
        <f t="shared" si="18"/>
        <v>114928.11384460588</v>
      </c>
      <c r="K25" s="27">
        <f t="shared" si="19"/>
        <v>574640.56922302942</v>
      </c>
      <c r="L25" s="27">
        <f t="shared" si="4"/>
        <v>258932</v>
      </c>
      <c r="M25" s="26">
        <v>120932</v>
      </c>
      <c r="N25" s="26">
        <v>138000</v>
      </c>
      <c r="O25" s="28">
        <f t="shared" si="5"/>
        <v>0.45059818931702217</v>
      </c>
      <c r="P25" s="26">
        <f t="shared" si="20"/>
        <v>315708.56922302942</v>
      </c>
      <c r="Q25" s="26">
        <v>115000</v>
      </c>
      <c r="R25" s="27">
        <f t="shared" si="6"/>
        <v>373932</v>
      </c>
      <c r="S25" s="29">
        <f t="shared" si="13"/>
        <v>0.6507232869158418</v>
      </c>
      <c r="T25" s="27">
        <f t="shared" si="7"/>
        <v>200708.56922302942</v>
      </c>
      <c r="U25" s="31"/>
      <c r="V25" s="36">
        <v>0</v>
      </c>
      <c r="W25" s="36">
        <v>0</v>
      </c>
      <c r="X25" s="36">
        <v>5000</v>
      </c>
      <c r="Y25" s="36">
        <v>20500</v>
      </c>
      <c r="Z25" s="36">
        <v>7000</v>
      </c>
      <c r="AA25" s="36">
        <v>14000</v>
      </c>
      <c r="AB25" s="36">
        <v>10000</v>
      </c>
      <c r="AC25" s="36">
        <v>40800</v>
      </c>
      <c r="AD25" s="36">
        <v>17700</v>
      </c>
      <c r="AE25" s="36">
        <v>0</v>
      </c>
      <c r="AF25" s="89"/>
    </row>
    <row r="26" spans="1:32" s="7" customFormat="1" ht="18.75">
      <c r="A26" s="30">
        <v>4</v>
      </c>
      <c r="B26" s="34" t="s">
        <v>259</v>
      </c>
      <c r="C26" s="26"/>
      <c r="D26" s="26"/>
      <c r="E26" s="26"/>
      <c r="F26" s="26">
        <v>291944.6211271807</v>
      </c>
      <c r="G26" s="26">
        <v>29194.462112718073</v>
      </c>
      <c r="H26" s="26">
        <v>262750.15901446261</v>
      </c>
      <c r="I26" s="26">
        <f t="shared" si="21"/>
        <v>29194.462112718073</v>
      </c>
      <c r="J26" s="26">
        <f t="shared" si="18"/>
        <v>43791.693169077102</v>
      </c>
      <c r="K26" s="27">
        <f t="shared" si="19"/>
        <v>218958.46584538551</v>
      </c>
      <c r="L26" s="27">
        <f t="shared" si="4"/>
        <v>94112</v>
      </c>
      <c r="M26" s="26">
        <v>40112</v>
      </c>
      <c r="N26" s="26">
        <v>54000</v>
      </c>
      <c r="O26" s="28">
        <f t="shared" si="5"/>
        <v>0.42981667612914265</v>
      </c>
      <c r="P26" s="26">
        <f t="shared" si="20"/>
        <v>124846.46584538551</v>
      </c>
      <c r="Q26" s="26">
        <v>48000</v>
      </c>
      <c r="R26" s="27">
        <f t="shared" si="6"/>
        <v>142112</v>
      </c>
      <c r="S26" s="29">
        <f t="shared" si="13"/>
        <v>0.64903633413448569</v>
      </c>
      <c r="T26" s="27">
        <f t="shared" si="7"/>
        <v>76846.465845385508</v>
      </c>
      <c r="U26" s="31"/>
      <c r="V26" s="36">
        <v>36225</v>
      </c>
      <c r="W26" s="36">
        <v>3000</v>
      </c>
      <c r="X26" s="36">
        <v>0</v>
      </c>
      <c r="Y26" s="36">
        <v>5000</v>
      </c>
      <c r="Z26" s="36">
        <v>0</v>
      </c>
      <c r="AA26" s="36">
        <v>1775</v>
      </c>
      <c r="AB26" s="36">
        <v>2000</v>
      </c>
      <c r="AC26" s="36">
        <v>0</v>
      </c>
      <c r="AD26" s="36">
        <v>0</v>
      </c>
      <c r="AE26" s="36">
        <v>0</v>
      </c>
      <c r="AF26" s="89"/>
    </row>
    <row r="27" spans="1:32" s="7" customFormat="1" ht="53.25" customHeight="1">
      <c r="A27" s="30">
        <v>5</v>
      </c>
      <c r="B27" s="34" t="s">
        <v>260</v>
      </c>
      <c r="C27" s="26"/>
      <c r="D27" s="26"/>
      <c r="E27" s="26"/>
      <c r="F27" s="26">
        <v>345849.46124503523</v>
      </c>
      <c r="G27" s="26">
        <v>34584.946124503527</v>
      </c>
      <c r="H27" s="26">
        <v>311264.51512053172</v>
      </c>
      <c r="I27" s="26">
        <f t="shared" si="21"/>
        <v>34584.946124503527</v>
      </c>
      <c r="J27" s="26">
        <f t="shared" si="18"/>
        <v>51877.41918675528</v>
      </c>
      <c r="K27" s="27">
        <f t="shared" si="19"/>
        <v>259387.09593377644</v>
      </c>
      <c r="L27" s="27">
        <f t="shared" si="4"/>
        <v>90506</v>
      </c>
      <c r="M27" s="26">
        <v>43106</v>
      </c>
      <c r="N27" s="26">
        <v>47400</v>
      </c>
      <c r="O27" s="28">
        <f t="shared" si="5"/>
        <v>0.34892252320488176</v>
      </c>
      <c r="P27" s="26">
        <f t="shared" si="20"/>
        <v>168881.09593377644</v>
      </c>
      <c r="Q27" s="26">
        <v>73000</v>
      </c>
      <c r="R27" s="27">
        <f t="shared" si="6"/>
        <v>163506</v>
      </c>
      <c r="S27" s="29">
        <f t="shared" si="13"/>
        <v>0.63035518174637484</v>
      </c>
      <c r="T27" s="27">
        <f t="shared" si="7"/>
        <v>95881.095933776436</v>
      </c>
      <c r="U27" s="32" t="s">
        <v>261</v>
      </c>
      <c r="V27" s="33">
        <v>4782</v>
      </c>
      <c r="W27" s="33">
        <f>14200</f>
        <v>14200</v>
      </c>
      <c r="X27" s="33">
        <v>6656</v>
      </c>
      <c r="Y27" s="33">
        <v>9000</v>
      </c>
      <c r="Z27" s="33">
        <v>12638</v>
      </c>
      <c r="AA27" s="33">
        <v>15763</v>
      </c>
      <c r="AB27" s="33"/>
      <c r="AC27" s="33">
        <v>3161</v>
      </c>
      <c r="AD27" s="33">
        <f>11800</f>
        <v>11800</v>
      </c>
      <c r="AE27" s="33"/>
      <c r="AF27" s="89"/>
    </row>
    <row r="28" spans="1:32" s="7" customFormat="1" ht="18.75">
      <c r="A28" s="30">
        <v>6</v>
      </c>
      <c r="B28" s="34" t="s">
        <v>262</v>
      </c>
      <c r="C28" s="26"/>
      <c r="D28" s="26">
        <v>50000</v>
      </c>
      <c r="E28" s="26">
        <v>0</v>
      </c>
      <c r="F28" s="26">
        <v>1208594.6969330881</v>
      </c>
      <c r="G28" s="26">
        <v>120859.46969330881</v>
      </c>
      <c r="H28" s="26">
        <v>1087735.2272397792</v>
      </c>
      <c r="I28" s="26">
        <f t="shared" si="21"/>
        <v>120859.46969330881</v>
      </c>
      <c r="J28" s="26">
        <f t="shared" si="18"/>
        <v>181289.20453996322</v>
      </c>
      <c r="K28" s="27">
        <f t="shared" si="19"/>
        <v>906446.02269981592</v>
      </c>
      <c r="L28" s="27">
        <f t="shared" si="4"/>
        <v>302406</v>
      </c>
      <c r="M28" s="26">
        <v>144406</v>
      </c>
      <c r="N28" s="26">
        <v>158000</v>
      </c>
      <c r="O28" s="28">
        <f t="shared" si="5"/>
        <v>0.33361721760253843</v>
      </c>
      <c r="P28" s="26">
        <f t="shared" si="20"/>
        <v>604040.02269981592</v>
      </c>
      <c r="Q28" s="26">
        <v>250000</v>
      </c>
      <c r="R28" s="27">
        <f t="shared" si="6"/>
        <v>552406</v>
      </c>
      <c r="S28" s="29">
        <f t="shared" si="13"/>
        <v>0.60941963025517965</v>
      </c>
      <c r="T28" s="27">
        <f t="shared" si="7"/>
        <v>354040.02269981592</v>
      </c>
      <c r="U28" s="31"/>
      <c r="V28" s="33">
        <v>51175.5</v>
      </c>
      <c r="W28" s="33">
        <v>45319.3</v>
      </c>
      <c r="X28" s="33">
        <v>16474.5</v>
      </c>
      <c r="Y28" s="33">
        <v>31270</v>
      </c>
      <c r="Z28" s="33">
        <v>20500</v>
      </c>
      <c r="AA28" s="33">
        <v>3550</v>
      </c>
      <c r="AB28" s="33">
        <v>8575</v>
      </c>
      <c r="AC28" s="33">
        <v>13925.2</v>
      </c>
      <c r="AD28" s="33">
        <v>49210.5</v>
      </c>
      <c r="AE28" s="33"/>
      <c r="AF28" s="89"/>
    </row>
    <row r="29" spans="1:32" s="7" customFormat="1" ht="18.75">
      <c r="A29" s="30">
        <v>7</v>
      </c>
      <c r="B29" s="34" t="s">
        <v>263</v>
      </c>
      <c r="C29" s="26"/>
      <c r="D29" s="26"/>
      <c r="E29" s="26"/>
      <c r="F29" s="26">
        <v>206415.60814018472</v>
      </c>
      <c r="G29" s="26">
        <v>20641.560814018474</v>
      </c>
      <c r="H29" s="26">
        <v>185774.04732616624</v>
      </c>
      <c r="I29" s="26">
        <f t="shared" si="21"/>
        <v>20641.560814018474</v>
      </c>
      <c r="J29" s="26">
        <f t="shared" si="18"/>
        <v>30962.341221027706</v>
      </c>
      <c r="K29" s="27">
        <f t="shared" si="19"/>
        <v>154811.70610513852</v>
      </c>
      <c r="L29" s="27">
        <f t="shared" si="4"/>
        <v>54027</v>
      </c>
      <c r="M29" s="26">
        <v>25727</v>
      </c>
      <c r="N29" s="26">
        <v>28300</v>
      </c>
      <c r="O29" s="28">
        <f t="shared" si="5"/>
        <v>0.34898523735219483</v>
      </c>
      <c r="P29" s="26">
        <f t="shared" si="20"/>
        <v>100784.70610513854</v>
      </c>
      <c r="Q29" s="26">
        <v>45000</v>
      </c>
      <c r="R29" s="27">
        <f t="shared" si="6"/>
        <v>99027</v>
      </c>
      <c r="S29" s="29">
        <f t="shared" si="13"/>
        <v>0.63966093063238383</v>
      </c>
      <c r="T29" s="27">
        <f t="shared" si="7"/>
        <v>55784.706105138539</v>
      </c>
      <c r="U29" s="31"/>
      <c r="V29" s="33">
        <f>15357+333</f>
        <v>15690</v>
      </c>
      <c r="W29" s="33">
        <v>334</v>
      </c>
      <c r="X29" s="33">
        <f>3488+333</f>
        <v>3821</v>
      </c>
      <c r="Y29" s="33">
        <f>952+333</f>
        <v>1285</v>
      </c>
      <c r="Z29" s="33">
        <v>334</v>
      </c>
      <c r="AA29" s="33">
        <f>2540+333</f>
        <v>2873</v>
      </c>
      <c r="AB29" s="33">
        <v>334</v>
      </c>
      <c r="AC29" s="33">
        <f>7000+333</f>
        <v>7333</v>
      </c>
      <c r="AD29" s="33">
        <f>12662+334</f>
        <v>12996</v>
      </c>
      <c r="AE29" s="33"/>
      <c r="AF29" s="89"/>
    </row>
    <row r="30" spans="1:32" s="7" customFormat="1" ht="31.5">
      <c r="A30" s="30">
        <v>8</v>
      </c>
      <c r="B30" s="34" t="s">
        <v>264</v>
      </c>
      <c r="C30" s="26"/>
      <c r="D30" s="26">
        <v>35423</v>
      </c>
      <c r="E30" s="26">
        <v>0</v>
      </c>
      <c r="F30" s="26">
        <v>128778.19718188449</v>
      </c>
      <c r="G30" s="26">
        <v>12877.81971818845</v>
      </c>
      <c r="H30" s="26">
        <v>115900.37746369604</v>
      </c>
      <c r="I30" s="26">
        <f t="shared" si="21"/>
        <v>12877.81971818845</v>
      </c>
      <c r="J30" s="26">
        <f t="shared" si="18"/>
        <v>19316.729577282673</v>
      </c>
      <c r="K30" s="27">
        <f t="shared" si="19"/>
        <v>96583.647886413368</v>
      </c>
      <c r="L30" s="27">
        <f t="shared" si="4"/>
        <v>45742</v>
      </c>
      <c r="M30" s="26">
        <v>18242</v>
      </c>
      <c r="N30" s="26">
        <v>27500</v>
      </c>
      <c r="O30" s="28">
        <f t="shared" si="5"/>
        <v>0.47359983807812489</v>
      </c>
      <c r="P30" s="26">
        <f t="shared" si="20"/>
        <v>50841.647886413368</v>
      </c>
      <c r="Q30" s="26">
        <v>20000</v>
      </c>
      <c r="R30" s="27">
        <f t="shared" si="6"/>
        <v>65742</v>
      </c>
      <c r="S30" s="29">
        <f t="shared" si="13"/>
        <v>0.68067422838817904</v>
      </c>
      <c r="T30" s="27">
        <f t="shared" si="7"/>
        <v>30841.647886413368</v>
      </c>
      <c r="U30" s="32" t="s">
        <v>265</v>
      </c>
      <c r="V30" s="33">
        <v>4511</v>
      </c>
      <c r="W30" s="33">
        <v>501</v>
      </c>
      <c r="X30" s="33"/>
      <c r="Y30" s="33">
        <v>4000</v>
      </c>
      <c r="Z30" s="33"/>
      <c r="AA30" s="33"/>
      <c r="AB30" s="33">
        <v>10487</v>
      </c>
      <c r="AC30" s="33">
        <v>501</v>
      </c>
      <c r="AD30" s="33"/>
      <c r="AE30" s="33"/>
      <c r="AF30" s="89"/>
    </row>
    <row r="31" spans="1:32" s="7" customFormat="1" ht="18.75">
      <c r="A31" s="30">
        <v>9</v>
      </c>
      <c r="B31" s="34" t="s">
        <v>145</v>
      </c>
      <c r="C31" s="26"/>
      <c r="D31" s="26"/>
      <c r="E31" s="26"/>
      <c r="F31" s="26">
        <v>204738.56866985146</v>
      </c>
      <c r="G31" s="26">
        <v>20473.856866985148</v>
      </c>
      <c r="H31" s="26">
        <v>184264.71180286631</v>
      </c>
      <c r="I31" s="26">
        <f t="shared" si="21"/>
        <v>20473.856866985148</v>
      </c>
      <c r="J31" s="26">
        <f t="shared" si="18"/>
        <v>30710.785300477717</v>
      </c>
      <c r="K31" s="27">
        <f t="shared" si="19"/>
        <v>153553.92650238858</v>
      </c>
      <c r="L31" s="27">
        <f t="shared" si="4"/>
        <v>53518</v>
      </c>
      <c r="M31" s="26">
        <v>25518</v>
      </c>
      <c r="N31" s="26">
        <v>28000</v>
      </c>
      <c r="O31" s="28">
        <f t="shared" si="5"/>
        <v>0.34852902311923301</v>
      </c>
      <c r="P31" s="26">
        <f t="shared" si="20"/>
        <v>100035.9265023886</v>
      </c>
      <c r="Q31" s="26">
        <v>45000</v>
      </c>
      <c r="R31" s="27">
        <f t="shared" si="6"/>
        <v>98518</v>
      </c>
      <c r="S31" s="29">
        <f t="shared" si="13"/>
        <v>0.64158567770956687</v>
      </c>
      <c r="T31" s="27">
        <f t="shared" si="7"/>
        <v>55035.926502388596</v>
      </c>
      <c r="U31" s="31"/>
      <c r="V31" s="37">
        <f>127+6736</f>
        <v>6863</v>
      </c>
      <c r="W31" s="37">
        <f>127+12475</f>
        <v>12602</v>
      </c>
      <c r="X31" s="37">
        <f>127+13000</f>
        <v>13127</v>
      </c>
      <c r="Y31" s="37">
        <v>126</v>
      </c>
      <c r="Z31" s="37">
        <f>127+1650</f>
        <v>1777</v>
      </c>
      <c r="AA31" s="37">
        <f>127+10000</f>
        <v>10127</v>
      </c>
      <c r="AB31" s="37">
        <v>126</v>
      </c>
      <c r="AC31" s="37">
        <v>126</v>
      </c>
      <c r="AD31" s="37">
        <v>126</v>
      </c>
      <c r="AE31" s="33"/>
      <c r="AF31" s="89"/>
    </row>
    <row r="32" spans="1:32" s="7" customFormat="1" ht="18.75">
      <c r="A32" s="30">
        <v>10</v>
      </c>
      <c r="B32" s="34" t="s">
        <v>266</v>
      </c>
      <c r="C32" s="26"/>
      <c r="D32" s="26"/>
      <c r="E32" s="26"/>
      <c r="F32" s="26">
        <v>76664.661500948772</v>
      </c>
      <c r="G32" s="26">
        <v>7666.4661500948778</v>
      </c>
      <c r="H32" s="26">
        <v>68998.195350853901</v>
      </c>
      <c r="I32" s="26">
        <f t="shared" si="21"/>
        <v>7666.4661500948778</v>
      </c>
      <c r="J32" s="26">
        <f t="shared" si="18"/>
        <v>11499.699225142316</v>
      </c>
      <c r="K32" s="27">
        <f t="shared" si="19"/>
        <v>57498.496125711587</v>
      </c>
      <c r="L32" s="27">
        <f t="shared" si="4"/>
        <v>20055</v>
      </c>
      <c r="M32" s="26">
        <v>9555</v>
      </c>
      <c r="N32" s="26">
        <v>10500</v>
      </c>
      <c r="O32" s="28">
        <f t="shared" si="5"/>
        <v>0.34879173111159006</v>
      </c>
      <c r="P32" s="26">
        <f t="shared" si="20"/>
        <v>37443.496125711587</v>
      </c>
      <c r="Q32" s="26">
        <v>16000</v>
      </c>
      <c r="R32" s="27">
        <f t="shared" si="6"/>
        <v>36055</v>
      </c>
      <c r="S32" s="29">
        <f t="shared" si="13"/>
        <v>0.62705987859528201</v>
      </c>
      <c r="T32" s="27">
        <f t="shared" si="7"/>
        <v>21443.496125711587</v>
      </c>
      <c r="U32" s="31"/>
      <c r="V32" s="33">
        <v>459</v>
      </c>
      <c r="W32" s="33"/>
      <c r="X32" s="33">
        <v>15541</v>
      </c>
      <c r="Y32" s="33"/>
      <c r="Z32" s="33"/>
      <c r="AA32" s="33"/>
      <c r="AB32" s="33"/>
      <c r="AC32" s="33"/>
      <c r="AD32" s="33"/>
      <c r="AE32" s="33"/>
      <c r="AF32" s="89"/>
    </row>
    <row r="33" spans="1:32" s="7" customFormat="1" ht="18.75">
      <c r="A33" s="30">
        <v>11</v>
      </c>
      <c r="B33" s="34" t="s">
        <v>267</v>
      </c>
      <c r="C33" s="26"/>
      <c r="D33" s="26"/>
      <c r="E33" s="26"/>
      <c r="F33" s="26">
        <v>404246.37137271115</v>
      </c>
      <c r="G33" s="26">
        <v>40424.637137271115</v>
      </c>
      <c r="H33" s="26">
        <v>363821.73423544003</v>
      </c>
      <c r="I33" s="26">
        <f t="shared" si="21"/>
        <v>40424.637137271115</v>
      </c>
      <c r="J33" s="26">
        <f t="shared" si="18"/>
        <v>60636.955705906672</v>
      </c>
      <c r="K33" s="27">
        <f t="shared" si="19"/>
        <v>303184.77852953336</v>
      </c>
      <c r="L33" s="27">
        <f t="shared" si="4"/>
        <v>115385</v>
      </c>
      <c r="M33" s="26">
        <v>55385</v>
      </c>
      <c r="N33" s="26">
        <v>60000</v>
      </c>
      <c r="O33" s="28">
        <f t="shared" si="5"/>
        <v>0.38057649384518921</v>
      </c>
      <c r="P33" s="26">
        <f t="shared" si="20"/>
        <v>187799.77852953336</v>
      </c>
      <c r="Q33" s="26">
        <v>66000</v>
      </c>
      <c r="R33" s="27">
        <f t="shared" si="6"/>
        <v>181385</v>
      </c>
      <c r="S33" s="29">
        <f t="shared" si="13"/>
        <v>0.59826552269454125</v>
      </c>
      <c r="T33" s="27">
        <f t="shared" si="7"/>
        <v>121799.77852953336</v>
      </c>
      <c r="U33" s="31"/>
      <c r="V33" s="25">
        <f>+Q33-W33</f>
        <v>65540</v>
      </c>
      <c r="W33" s="25">
        <v>460</v>
      </c>
      <c r="X33" s="25">
        <v>0</v>
      </c>
      <c r="Y33" s="25">
        <v>0</v>
      </c>
      <c r="Z33" s="25">
        <v>0</v>
      </c>
      <c r="AA33" s="25">
        <v>0</v>
      </c>
      <c r="AB33" s="25">
        <v>0</v>
      </c>
      <c r="AC33" s="25">
        <v>0</v>
      </c>
      <c r="AD33" s="25">
        <v>0</v>
      </c>
      <c r="AE33" s="25">
        <v>0</v>
      </c>
      <c r="AF33" s="89"/>
    </row>
    <row r="34" spans="1:32" s="7" customFormat="1" ht="43.5" customHeight="1">
      <c r="A34" s="30">
        <v>12</v>
      </c>
      <c r="B34" s="34" t="s">
        <v>268</v>
      </c>
      <c r="C34" s="26"/>
      <c r="D34" s="26">
        <v>61000</v>
      </c>
      <c r="E34" s="26"/>
      <c r="F34" s="26">
        <v>61000</v>
      </c>
      <c r="G34" s="26">
        <v>6100</v>
      </c>
      <c r="H34" s="26">
        <v>54900</v>
      </c>
      <c r="I34" s="26">
        <f t="shared" si="21"/>
        <v>6100</v>
      </c>
      <c r="J34" s="26">
        <f t="shared" si="18"/>
        <v>9150</v>
      </c>
      <c r="K34" s="27">
        <f t="shared" si="19"/>
        <v>45750</v>
      </c>
      <c r="L34" s="27">
        <f t="shared" si="4"/>
        <v>25000</v>
      </c>
      <c r="M34" s="26">
        <v>0</v>
      </c>
      <c r="N34" s="26">
        <v>25000</v>
      </c>
      <c r="O34" s="28">
        <f t="shared" si="5"/>
        <v>0.54644808743169404</v>
      </c>
      <c r="P34" s="26">
        <f t="shared" si="20"/>
        <v>20750</v>
      </c>
      <c r="Q34" s="26">
        <v>4500</v>
      </c>
      <c r="R34" s="27">
        <f t="shared" si="6"/>
        <v>29500</v>
      </c>
      <c r="S34" s="29">
        <f t="shared" si="13"/>
        <v>0.64480874316939896</v>
      </c>
      <c r="T34" s="27">
        <f t="shared" si="7"/>
        <v>16250</v>
      </c>
      <c r="U34" s="31"/>
      <c r="V34" s="33"/>
      <c r="W34" s="33"/>
      <c r="X34" s="33">
        <v>4500</v>
      </c>
      <c r="Y34" s="33"/>
      <c r="Z34" s="33"/>
      <c r="AA34" s="33"/>
      <c r="AB34" s="33"/>
      <c r="AC34" s="33"/>
      <c r="AD34" s="33"/>
      <c r="AE34" s="33"/>
      <c r="AF34" s="89"/>
    </row>
    <row r="35" spans="1:32" s="7" customFormat="1" ht="43.5" customHeight="1">
      <c r="A35" s="30">
        <v>13</v>
      </c>
      <c r="B35" s="34" t="s">
        <v>269</v>
      </c>
      <c r="C35" s="26"/>
      <c r="D35" s="26">
        <v>30000</v>
      </c>
      <c r="E35" s="26"/>
      <c r="F35" s="26">
        <v>30000</v>
      </c>
      <c r="G35" s="26">
        <v>3000</v>
      </c>
      <c r="H35" s="26">
        <v>27000</v>
      </c>
      <c r="I35" s="26">
        <f t="shared" si="21"/>
        <v>3000</v>
      </c>
      <c r="J35" s="26">
        <f t="shared" si="18"/>
        <v>4500</v>
      </c>
      <c r="K35" s="27">
        <f t="shared" si="19"/>
        <v>22500</v>
      </c>
      <c r="L35" s="27">
        <f t="shared" si="4"/>
        <v>15000</v>
      </c>
      <c r="M35" s="26">
        <v>0</v>
      </c>
      <c r="N35" s="26">
        <v>15000</v>
      </c>
      <c r="O35" s="28">
        <f t="shared" si="5"/>
        <v>0.66666666666666663</v>
      </c>
      <c r="P35" s="26">
        <f t="shared" si="20"/>
        <v>7500</v>
      </c>
      <c r="Q35" s="26">
        <v>7500</v>
      </c>
      <c r="R35" s="27">
        <f t="shared" si="6"/>
        <v>22500</v>
      </c>
      <c r="S35" s="29">
        <f t="shared" si="13"/>
        <v>1</v>
      </c>
      <c r="T35" s="27">
        <f t="shared" si="7"/>
        <v>0</v>
      </c>
      <c r="U35" s="65" t="s">
        <v>270</v>
      </c>
      <c r="V35" s="33">
        <v>7500</v>
      </c>
      <c r="W35" s="33"/>
      <c r="X35" s="33"/>
      <c r="Y35" s="33"/>
      <c r="Z35" s="33"/>
      <c r="AA35" s="33"/>
      <c r="AB35" s="33"/>
      <c r="AC35" s="33"/>
      <c r="AD35" s="33"/>
      <c r="AE35" s="33"/>
      <c r="AF35" s="89"/>
    </row>
    <row r="36" spans="1:32" s="7" customFormat="1" ht="18.75">
      <c r="A36" s="30">
        <v>14</v>
      </c>
      <c r="B36" s="34" t="s">
        <v>212</v>
      </c>
      <c r="C36" s="26">
        <v>90000</v>
      </c>
      <c r="D36" s="26"/>
      <c r="E36" s="26"/>
      <c r="F36" s="26">
        <v>1152409.5020000006</v>
      </c>
      <c r="G36" s="26">
        <v>115240.95020000006</v>
      </c>
      <c r="H36" s="26">
        <v>1037168.5518000005</v>
      </c>
      <c r="I36" s="26">
        <f>F36*10%</f>
        <v>115240.95020000006</v>
      </c>
      <c r="J36" s="26"/>
      <c r="K36" s="27">
        <f t="shared" si="19"/>
        <v>1037168.5518000005</v>
      </c>
      <c r="L36" s="27">
        <f t="shared" si="4"/>
        <v>692404</v>
      </c>
      <c r="M36" s="26">
        <v>320404</v>
      </c>
      <c r="N36" s="26">
        <v>372000</v>
      </c>
      <c r="O36" s="28">
        <f t="shared" si="5"/>
        <v>0.6675906233353649</v>
      </c>
      <c r="P36" s="26">
        <f t="shared" si="20"/>
        <v>344764.55180000048</v>
      </c>
      <c r="Q36" s="26">
        <v>115000</v>
      </c>
      <c r="R36" s="27">
        <f t="shared" si="6"/>
        <v>807404</v>
      </c>
      <c r="S36" s="29">
        <f t="shared" si="13"/>
        <v>0.7784694190724879</v>
      </c>
      <c r="T36" s="27">
        <f t="shared" si="7"/>
        <v>229764.55180000048</v>
      </c>
      <c r="U36" s="31"/>
      <c r="V36" s="33">
        <v>55597</v>
      </c>
      <c r="W36" s="33">
        <v>48657</v>
      </c>
      <c r="X36" s="33">
        <v>746</v>
      </c>
      <c r="Y36" s="33"/>
      <c r="Z36" s="33">
        <v>6000</v>
      </c>
      <c r="AA36" s="33"/>
      <c r="AB36" s="33"/>
      <c r="AC36" s="33"/>
      <c r="AD36" s="33">
        <v>4000</v>
      </c>
      <c r="AE36" s="33"/>
      <c r="AF36" s="89"/>
    </row>
    <row r="37" spans="1:32" s="7" customFormat="1" ht="18.75">
      <c r="A37" s="30">
        <v>15</v>
      </c>
      <c r="B37" s="34" t="s">
        <v>271</v>
      </c>
      <c r="C37" s="26"/>
      <c r="D37" s="26"/>
      <c r="E37" s="26"/>
      <c r="F37" s="26">
        <v>39929.511198410815</v>
      </c>
      <c r="G37" s="26">
        <v>3992.9511198410819</v>
      </c>
      <c r="H37" s="26">
        <v>35936.560078569732</v>
      </c>
      <c r="I37" s="26">
        <f>F37*10%</f>
        <v>3992.9511198410819</v>
      </c>
      <c r="J37" s="26"/>
      <c r="K37" s="27">
        <f t="shared" si="19"/>
        <v>35936.560078569732</v>
      </c>
      <c r="L37" s="27">
        <f t="shared" si="4"/>
        <v>10477</v>
      </c>
      <c r="M37" s="26">
        <v>4977</v>
      </c>
      <c r="N37" s="26">
        <v>5500</v>
      </c>
      <c r="O37" s="28">
        <f t="shared" si="5"/>
        <v>0.29154153811866412</v>
      </c>
      <c r="P37" s="26">
        <f t="shared" si="20"/>
        <v>25459.560078569732</v>
      </c>
      <c r="Q37" s="26">
        <v>10000</v>
      </c>
      <c r="R37" s="27">
        <f t="shared" si="6"/>
        <v>20477</v>
      </c>
      <c r="S37" s="29">
        <f t="shared" si="13"/>
        <v>0.56980968560235612</v>
      </c>
      <c r="T37" s="27">
        <f t="shared" si="7"/>
        <v>15459.560078569732</v>
      </c>
      <c r="U37" s="31"/>
      <c r="V37" s="33">
        <v>1100</v>
      </c>
      <c r="W37" s="33">
        <v>3600</v>
      </c>
      <c r="X37" s="33"/>
      <c r="Y37" s="33"/>
      <c r="Z37" s="33"/>
      <c r="AA37" s="33"/>
      <c r="AB37" s="33"/>
      <c r="AC37" s="33"/>
      <c r="AD37" s="33">
        <v>5300</v>
      </c>
      <c r="AE37" s="33"/>
      <c r="AF37" s="89"/>
    </row>
    <row r="38" spans="1:32" s="39" customFormat="1" ht="18.75">
      <c r="A38" s="38" t="s">
        <v>94</v>
      </c>
      <c r="B38" s="18" t="s">
        <v>272</v>
      </c>
      <c r="C38" s="19">
        <v>-90000</v>
      </c>
      <c r="D38" s="19"/>
      <c r="E38" s="19">
        <v>0</v>
      </c>
      <c r="F38" s="19">
        <v>6894234.4000000022</v>
      </c>
      <c r="G38" s="26">
        <v>689423.44000000029</v>
      </c>
      <c r="H38" s="26">
        <v>6204810.9600000018</v>
      </c>
      <c r="I38" s="19">
        <f t="shared" si="21"/>
        <v>689423.44000000029</v>
      </c>
      <c r="J38" s="19">
        <f>J39+J49+J50</f>
        <v>0</v>
      </c>
      <c r="K38" s="20">
        <f t="shared" si="19"/>
        <v>6204810.9600000018</v>
      </c>
      <c r="L38" s="20">
        <f t="shared" si="4"/>
        <v>2959598</v>
      </c>
      <c r="M38" s="19">
        <v>1440998</v>
      </c>
      <c r="N38" s="19">
        <f>N39+N49+N50</f>
        <v>1518600</v>
      </c>
      <c r="O38" s="21">
        <f t="shared" si="5"/>
        <v>0.47698439470265491</v>
      </c>
      <c r="P38" s="19">
        <f t="shared" si="20"/>
        <v>3245212.9600000018</v>
      </c>
      <c r="Q38" s="19">
        <f>Q39+Q50</f>
        <v>1375000</v>
      </c>
      <c r="R38" s="19">
        <f t="shared" ref="R38:AE38" si="22">R39+R50</f>
        <v>2256001</v>
      </c>
      <c r="S38" s="19">
        <f t="shared" si="22"/>
        <v>1015002.6416435406</v>
      </c>
      <c r="T38" s="19">
        <f t="shared" si="22"/>
        <v>1708098.6800000006</v>
      </c>
      <c r="U38" s="19">
        <f t="shared" si="22"/>
        <v>1015004</v>
      </c>
      <c r="V38" s="19">
        <f t="shared" si="22"/>
        <v>274464</v>
      </c>
      <c r="W38" s="19">
        <f t="shared" si="22"/>
        <v>242502</v>
      </c>
      <c r="X38" s="19">
        <f t="shared" si="22"/>
        <v>137433</v>
      </c>
      <c r="Y38" s="19">
        <f t="shared" si="22"/>
        <v>133114</v>
      </c>
      <c r="Z38" s="19">
        <f t="shared" si="22"/>
        <v>209619</v>
      </c>
      <c r="AA38" s="19">
        <f t="shared" si="22"/>
        <v>157107</v>
      </c>
      <c r="AB38" s="19">
        <f t="shared" si="22"/>
        <v>100747</v>
      </c>
      <c r="AC38" s="19">
        <f t="shared" si="22"/>
        <v>185924</v>
      </c>
      <c r="AD38" s="19">
        <f t="shared" si="22"/>
        <v>109090</v>
      </c>
      <c r="AE38" s="19">
        <f t="shared" si="22"/>
        <v>-175000</v>
      </c>
      <c r="AF38" s="30" t="s">
        <v>293</v>
      </c>
    </row>
    <row r="39" spans="1:32" s="45" customFormat="1" ht="19.5">
      <c r="A39" s="40">
        <v>1</v>
      </c>
      <c r="B39" s="41" t="s">
        <v>273</v>
      </c>
      <c r="C39" s="42">
        <v>-90000</v>
      </c>
      <c r="D39" s="43"/>
      <c r="E39" s="43">
        <v>0</v>
      </c>
      <c r="F39" s="19">
        <v>4745239.2000000011</v>
      </c>
      <c r="G39" s="26">
        <v>474523.92000000016</v>
      </c>
      <c r="H39" s="26">
        <v>4270715.2800000012</v>
      </c>
      <c r="I39" s="19">
        <f t="shared" si="21"/>
        <v>474523.92000000016</v>
      </c>
      <c r="J39" s="44">
        <v>0</v>
      </c>
      <c r="K39" s="20">
        <f t="shared" si="19"/>
        <v>4270715.2800000012</v>
      </c>
      <c r="L39" s="20">
        <f t="shared" si="4"/>
        <v>1999923.9373375524</v>
      </c>
      <c r="M39" s="44">
        <v>983923.93733755243</v>
      </c>
      <c r="N39" s="44">
        <v>1016000</v>
      </c>
      <c r="O39" s="21">
        <f t="shared" si="5"/>
        <v>0.46828781743032794</v>
      </c>
      <c r="P39" s="19">
        <f t="shared" si="20"/>
        <v>2270791.342662449</v>
      </c>
      <c r="Q39" s="19">
        <f>SUM(Q40:Q48)</f>
        <v>1015000</v>
      </c>
      <c r="R39" s="19">
        <v>1015001</v>
      </c>
      <c r="S39" s="19">
        <v>1015002</v>
      </c>
      <c r="T39" s="19">
        <v>1015003</v>
      </c>
      <c r="U39" s="19">
        <v>1015004</v>
      </c>
      <c r="V39" s="19">
        <f>SUM(V40:V48)</f>
        <v>134464</v>
      </c>
      <c r="W39" s="19">
        <f t="shared" ref="W39:AE39" si="23">SUM(W40:W48)</f>
        <v>166102</v>
      </c>
      <c r="X39" s="19">
        <f t="shared" si="23"/>
        <v>84633</v>
      </c>
      <c r="Y39" s="19">
        <f t="shared" si="23"/>
        <v>104714</v>
      </c>
      <c r="Z39" s="19">
        <f t="shared" si="23"/>
        <v>119619</v>
      </c>
      <c r="AA39" s="19">
        <f t="shared" si="23"/>
        <v>94107</v>
      </c>
      <c r="AB39" s="19">
        <f t="shared" si="23"/>
        <v>92747</v>
      </c>
      <c r="AC39" s="19">
        <f t="shared" si="23"/>
        <v>119924</v>
      </c>
      <c r="AD39" s="19">
        <f t="shared" si="23"/>
        <v>98690</v>
      </c>
      <c r="AE39" s="19">
        <f t="shared" si="23"/>
        <v>0</v>
      </c>
      <c r="AF39" s="90"/>
    </row>
    <row r="40" spans="1:32" s="69" customFormat="1" ht="18.75">
      <c r="A40" s="46"/>
      <c r="B40" s="47" t="s">
        <v>28</v>
      </c>
      <c r="C40" s="48"/>
      <c r="D40" s="48"/>
      <c r="E40" s="48"/>
      <c r="F40" s="26">
        <v>628634.05101741001</v>
      </c>
      <c r="G40" s="26">
        <v>62863.405101741002</v>
      </c>
      <c r="H40" s="26">
        <v>565770.64591566904</v>
      </c>
      <c r="I40" s="26">
        <f t="shared" si="21"/>
        <v>62863.405101741002</v>
      </c>
      <c r="J40" s="26"/>
      <c r="K40" s="27">
        <f t="shared" si="19"/>
        <v>565770.64591566904</v>
      </c>
      <c r="L40" s="27">
        <f t="shared" si="4"/>
        <v>264943.50094199553</v>
      </c>
      <c r="M40" s="49">
        <v>130347.08358253168</v>
      </c>
      <c r="N40" s="26">
        <f t="shared" ref="N40:N48" si="24">M40/$M$39*$N$39</f>
        <v>134596.41735946387</v>
      </c>
      <c r="O40" s="28">
        <f t="shared" si="5"/>
        <v>0.46828781743032794</v>
      </c>
      <c r="P40" s="26">
        <f t="shared" si="20"/>
        <v>300827.14497367351</v>
      </c>
      <c r="Q40" s="54">
        <v>134464</v>
      </c>
      <c r="R40" s="27">
        <f t="shared" si="6"/>
        <v>399407.50094199553</v>
      </c>
      <c r="S40" s="29">
        <f t="shared" si="13"/>
        <v>0.70595302853787367</v>
      </c>
      <c r="T40" s="27">
        <f t="shared" si="7"/>
        <v>166363.14497367351</v>
      </c>
      <c r="U40" s="66"/>
      <c r="V40" s="67">
        <f>+Q40</f>
        <v>134464</v>
      </c>
      <c r="W40" s="68"/>
      <c r="X40" s="68"/>
      <c r="Y40" s="68"/>
      <c r="Z40" s="68"/>
      <c r="AA40" s="68"/>
      <c r="AB40" s="68"/>
      <c r="AC40" s="68"/>
      <c r="AD40" s="68"/>
      <c r="AE40" s="68"/>
      <c r="AF40" s="91"/>
    </row>
    <row r="41" spans="1:32" s="69" customFormat="1" ht="18.75">
      <c r="A41" s="46"/>
      <c r="B41" s="47" t="s">
        <v>31</v>
      </c>
      <c r="C41" s="48"/>
      <c r="D41" s="48"/>
      <c r="E41" s="48"/>
      <c r="F41" s="26">
        <v>776544.20337456476</v>
      </c>
      <c r="G41" s="26">
        <v>77654.420337456482</v>
      </c>
      <c r="H41" s="26">
        <v>698889.78303710825</v>
      </c>
      <c r="I41" s="26">
        <f t="shared" si="21"/>
        <v>77654.420337456482</v>
      </c>
      <c r="J41" s="26"/>
      <c r="K41" s="27">
        <f t="shared" si="19"/>
        <v>698889.78303710825</v>
      </c>
      <c r="L41" s="27">
        <f t="shared" si="4"/>
        <v>327281.57112280291</v>
      </c>
      <c r="M41" s="49">
        <v>161016.20969938769</v>
      </c>
      <c r="N41" s="26">
        <f t="shared" si="24"/>
        <v>166265.36142341519</v>
      </c>
      <c r="O41" s="28">
        <f t="shared" si="5"/>
        <v>0.46828781743032805</v>
      </c>
      <c r="P41" s="26">
        <f t="shared" si="20"/>
        <v>371608.2119143054</v>
      </c>
      <c r="Q41" s="54">
        <v>166102</v>
      </c>
      <c r="R41" s="27">
        <f t="shared" si="6"/>
        <v>493383.57112280291</v>
      </c>
      <c r="S41" s="29">
        <f t="shared" si="13"/>
        <v>0.70595333212448208</v>
      </c>
      <c r="T41" s="27">
        <f t="shared" si="7"/>
        <v>205506.2119143054</v>
      </c>
      <c r="U41" s="66"/>
      <c r="V41" s="68"/>
      <c r="W41" s="67">
        <f>+Q41</f>
        <v>166102</v>
      </c>
      <c r="X41" s="68"/>
      <c r="Y41" s="68"/>
      <c r="Z41" s="68"/>
      <c r="AA41" s="68"/>
      <c r="AB41" s="68"/>
      <c r="AC41" s="68"/>
      <c r="AD41" s="68"/>
      <c r="AE41" s="68"/>
      <c r="AF41" s="91"/>
    </row>
    <row r="42" spans="1:32" s="69" customFormat="1" ht="18.75">
      <c r="A42" s="46"/>
      <c r="B42" s="47" t="s">
        <v>33</v>
      </c>
      <c r="C42" s="48"/>
      <c r="D42" s="48"/>
      <c r="E42" s="48"/>
      <c r="F42" s="26">
        <v>489549.9349900753</v>
      </c>
      <c r="G42" s="26">
        <v>48954.993499007534</v>
      </c>
      <c r="H42" s="26">
        <v>440594.94149106776</v>
      </c>
      <c r="I42" s="26">
        <f t="shared" si="21"/>
        <v>48954.993499007534</v>
      </c>
      <c r="J42" s="26"/>
      <c r="K42" s="27">
        <f t="shared" si="19"/>
        <v>440594.94149106776</v>
      </c>
      <c r="L42" s="27">
        <f t="shared" si="4"/>
        <v>206325.24352169514</v>
      </c>
      <c r="M42" s="49">
        <v>101508.03347464076</v>
      </c>
      <c r="N42" s="26">
        <f t="shared" si="24"/>
        <v>104817.21004705438</v>
      </c>
      <c r="O42" s="28">
        <f t="shared" si="5"/>
        <v>0.46828781743032788</v>
      </c>
      <c r="P42" s="26">
        <f t="shared" si="20"/>
        <v>234269.69796937262</v>
      </c>
      <c r="Q42" s="54">
        <v>104714</v>
      </c>
      <c r="R42" s="27">
        <f t="shared" si="6"/>
        <v>311039.24352169514</v>
      </c>
      <c r="S42" s="29">
        <f t="shared" si="13"/>
        <v>0.70595282476251686</v>
      </c>
      <c r="T42" s="27">
        <f t="shared" si="7"/>
        <v>129555.69796937262</v>
      </c>
      <c r="U42" s="66"/>
      <c r="V42" s="68"/>
      <c r="W42" s="68"/>
      <c r="X42" s="68"/>
      <c r="Y42" s="67">
        <f>+Q42</f>
        <v>104714</v>
      </c>
      <c r="Z42" s="68"/>
      <c r="AA42" s="68"/>
      <c r="AB42" s="68"/>
      <c r="AC42" s="68"/>
      <c r="AD42" s="68"/>
      <c r="AE42" s="68"/>
      <c r="AF42" s="91"/>
    </row>
    <row r="43" spans="1:32" s="69" customFormat="1" ht="18.75">
      <c r="A43" s="46"/>
      <c r="B43" s="47" t="s">
        <v>27</v>
      </c>
      <c r="C43" s="48"/>
      <c r="D43" s="48"/>
      <c r="E43" s="48"/>
      <c r="F43" s="26">
        <v>433604.11462786893</v>
      </c>
      <c r="G43" s="26">
        <v>43360.411462786898</v>
      </c>
      <c r="H43" s="26">
        <v>390243.70316508203</v>
      </c>
      <c r="I43" s="26">
        <f t="shared" si="21"/>
        <v>43360.411462786898</v>
      </c>
      <c r="J43" s="26"/>
      <c r="K43" s="27">
        <f t="shared" si="19"/>
        <v>390243.70316508203</v>
      </c>
      <c r="L43" s="27">
        <f t="shared" si="4"/>
        <v>182746.37202110502</v>
      </c>
      <c r="M43" s="49">
        <v>89907.684255498883</v>
      </c>
      <c r="N43" s="26">
        <f t="shared" si="24"/>
        <v>92838.687765606155</v>
      </c>
      <c r="O43" s="28">
        <f t="shared" si="5"/>
        <v>0.46828781743032794</v>
      </c>
      <c r="P43" s="26">
        <f t="shared" si="20"/>
        <v>207497.331143977</v>
      </c>
      <c r="Q43" s="54">
        <v>92747</v>
      </c>
      <c r="R43" s="27">
        <f t="shared" si="6"/>
        <v>275493.37202110502</v>
      </c>
      <c r="S43" s="29">
        <f t="shared" si="13"/>
        <v>0.70595212629110637</v>
      </c>
      <c r="T43" s="27">
        <f t="shared" si="7"/>
        <v>114750.331143977</v>
      </c>
      <c r="U43" s="66"/>
      <c r="V43" s="68"/>
      <c r="W43" s="68"/>
      <c r="X43" s="68"/>
      <c r="Y43" s="68"/>
      <c r="Z43" s="68"/>
      <c r="AA43" s="68"/>
      <c r="AB43" s="67">
        <f>+Q43</f>
        <v>92747</v>
      </c>
      <c r="AC43" s="68"/>
      <c r="AD43" s="68"/>
      <c r="AE43" s="68"/>
      <c r="AF43" s="91"/>
    </row>
    <row r="44" spans="1:32" s="69" customFormat="1" ht="18.75">
      <c r="A44" s="46"/>
      <c r="B44" s="47" t="s">
        <v>42</v>
      </c>
      <c r="C44" s="48"/>
      <c r="D44" s="48"/>
      <c r="E44" s="48"/>
      <c r="F44" s="26">
        <v>395669.78374826442</v>
      </c>
      <c r="G44" s="26">
        <v>39566.978374826445</v>
      </c>
      <c r="H44" s="26">
        <v>356102.80537343799</v>
      </c>
      <c r="I44" s="26">
        <f t="shared" si="21"/>
        <v>39566.978374826445</v>
      </c>
      <c r="J44" s="26"/>
      <c r="K44" s="27">
        <f t="shared" si="19"/>
        <v>356102.80537343799</v>
      </c>
      <c r="L44" s="27">
        <f t="shared" si="4"/>
        <v>166758.60550914414</v>
      </c>
      <c r="M44" s="49">
        <v>82042.012025671997</v>
      </c>
      <c r="N44" s="26">
        <f t="shared" si="24"/>
        <v>84716.593483472141</v>
      </c>
      <c r="O44" s="28">
        <f t="shared" si="5"/>
        <v>0.46828781743032794</v>
      </c>
      <c r="P44" s="26">
        <f t="shared" si="20"/>
        <v>189344.19986429386</v>
      </c>
      <c r="Q44" s="54">
        <v>84633</v>
      </c>
      <c r="R44" s="27">
        <f t="shared" si="6"/>
        <v>251391.60550914414</v>
      </c>
      <c r="S44" s="29">
        <f t="shared" si="13"/>
        <v>0.70595233094419096</v>
      </c>
      <c r="T44" s="27">
        <f t="shared" si="7"/>
        <v>104711.19986429386</v>
      </c>
      <c r="U44" s="66"/>
      <c r="V44" s="68"/>
      <c r="W44" s="68"/>
      <c r="X44" s="67">
        <f>+Q44</f>
        <v>84633</v>
      </c>
      <c r="Y44" s="68"/>
      <c r="Z44" s="68"/>
      <c r="AA44" s="68"/>
      <c r="AB44" s="68"/>
      <c r="AC44" s="68"/>
      <c r="AD44" s="68"/>
      <c r="AE44" s="68"/>
      <c r="AF44" s="91"/>
    </row>
    <row r="45" spans="1:32" s="69" customFormat="1" ht="18.75">
      <c r="A45" s="46"/>
      <c r="B45" s="47" t="s">
        <v>30</v>
      </c>
      <c r="C45" s="48"/>
      <c r="D45" s="48"/>
      <c r="E45" s="48"/>
      <c r="F45" s="26">
        <v>461387.56881164655</v>
      </c>
      <c r="G45" s="26">
        <v>46138.756881164656</v>
      </c>
      <c r="H45" s="26">
        <v>415248.81193048187</v>
      </c>
      <c r="I45" s="26">
        <f t="shared" si="21"/>
        <v>46138.756881164656</v>
      </c>
      <c r="J45" s="26"/>
      <c r="K45" s="27">
        <f t="shared" si="19"/>
        <v>415248.81193048187</v>
      </c>
      <c r="L45" s="27">
        <f t="shared" si="4"/>
        <v>194455.95982946211</v>
      </c>
      <c r="M45" s="49">
        <v>95668.575220350554</v>
      </c>
      <c r="N45" s="26">
        <f t="shared" si="24"/>
        <v>98787.384609111541</v>
      </c>
      <c r="O45" s="28">
        <f t="shared" si="5"/>
        <v>0.46828781743032805</v>
      </c>
      <c r="P45" s="26">
        <f t="shared" si="20"/>
        <v>220792.85210101976</v>
      </c>
      <c r="Q45" s="54">
        <v>98690</v>
      </c>
      <c r="R45" s="27">
        <f t="shared" si="6"/>
        <v>293145.95982946211</v>
      </c>
      <c r="S45" s="29">
        <f t="shared" si="13"/>
        <v>0.70595255520812572</v>
      </c>
      <c r="T45" s="27">
        <f t="shared" si="7"/>
        <v>122102.85210101976</v>
      </c>
      <c r="U45" s="66"/>
      <c r="V45" s="68"/>
      <c r="W45" s="68"/>
      <c r="X45" s="68"/>
      <c r="Y45" s="68"/>
      <c r="Z45" s="68"/>
      <c r="AA45" s="68"/>
      <c r="AB45" s="68"/>
      <c r="AC45" s="68"/>
      <c r="AD45" s="67">
        <f>+Q45</f>
        <v>98690</v>
      </c>
      <c r="AE45" s="68"/>
      <c r="AF45" s="91"/>
    </row>
    <row r="46" spans="1:32" s="69" customFormat="1" ht="18.75">
      <c r="A46" s="46"/>
      <c r="B46" s="47" t="s">
        <v>38</v>
      </c>
      <c r="C46" s="48"/>
      <c r="D46" s="48"/>
      <c r="E46" s="48"/>
      <c r="F46" s="26">
        <v>560657.56396989909</v>
      </c>
      <c r="G46" s="26">
        <v>56065.756396989913</v>
      </c>
      <c r="H46" s="26">
        <v>504591.80757290917</v>
      </c>
      <c r="I46" s="26">
        <f t="shared" si="21"/>
        <v>56065.756396989913</v>
      </c>
      <c r="J46" s="26"/>
      <c r="K46" s="27">
        <f t="shared" si="19"/>
        <v>504591.80757290917</v>
      </c>
      <c r="L46" s="27">
        <f t="shared" si="4"/>
        <v>236294.19626154163</v>
      </c>
      <c r="M46" s="49">
        <v>116252.17920296696</v>
      </c>
      <c r="N46" s="26">
        <f t="shared" si="24"/>
        <v>120042.01705857468</v>
      </c>
      <c r="O46" s="28">
        <f t="shared" si="5"/>
        <v>0.46828781743032788</v>
      </c>
      <c r="P46" s="26">
        <f t="shared" si="20"/>
        <v>268297.61131136748</v>
      </c>
      <c r="Q46" s="54">
        <v>119924</v>
      </c>
      <c r="R46" s="27">
        <f t="shared" si="6"/>
        <v>356218.19626154163</v>
      </c>
      <c r="S46" s="29">
        <f t="shared" si="13"/>
        <v>0.70595319011411251</v>
      </c>
      <c r="T46" s="27">
        <f t="shared" si="7"/>
        <v>148373.61131136748</v>
      </c>
      <c r="U46" s="66"/>
      <c r="V46" s="68"/>
      <c r="W46" s="68"/>
      <c r="X46" s="68"/>
      <c r="Y46" s="68"/>
      <c r="Z46" s="68"/>
      <c r="AA46" s="68"/>
      <c r="AB46" s="68"/>
      <c r="AC46" s="67">
        <f>+Q46</f>
        <v>119924</v>
      </c>
      <c r="AD46" s="68"/>
      <c r="AE46" s="68"/>
      <c r="AF46" s="91"/>
    </row>
    <row r="47" spans="1:32" s="69" customFormat="1" ht="18.75">
      <c r="A47" s="46"/>
      <c r="B47" s="47" t="s">
        <v>29</v>
      </c>
      <c r="C47" s="48"/>
      <c r="D47" s="48"/>
      <c r="E47" s="48"/>
      <c r="F47" s="26">
        <v>439961.04395670537</v>
      </c>
      <c r="G47" s="26">
        <v>43996.10439567054</v>
      </c>
      <c r="H47" s="26">
        <v>395964.93956103484</v>
      </c>
      <c r="I47" s="26">
        <f t="shared" si="21"/>
        <v>43996.10439567054</v>
      </c>
      <c r="J47" s="26"/>
      <c r="K47" s="27">
        <f t="shared" si="19"/>
        <v>395964.93956103484</v>
      </c>
      <c r="L47" s="27">
        <f t="shared" si="4"/>
        <v>185425.55732596872</v>
      </c>
      <c r="M47" s="49">
        <v>91225.791661887444</v>
      </c>
      <c r="N47" s="26">
        <f t="shared" si="24"/>
        <v>94199.765664081278</v>
      </c>
      <c r="O47" s="28">
        <f t="shared" si="5"/>
        <v>0.46828781743032794</v>
      </c>
      <c r="P47" s="26">
        <f t="shared" si="20"/>
        <v>210539.38223506615</v>
      </c>
      <c r="Q47" s="54">
        <v>94107</v>
      </c>
      <c r="R47" s="27">
        <f t="shared" si="6"/>
        <v>279532.55732596875</v>
      </c>
      <c r="S47" s="29">
        <f t="shared" si="13"/>
        <v>0.7059527988408707</v>
      </c>
      <c r="T47" s="27">
        <f t="shared" si="7"/>
        <v>116432.38223506615</v>
      </c>
      <c r="U47" s="66"/>
      <c r="V47" s="68"/>
      <c r="W47" s="68"/>
      <c r="X47" s="68"/>
      <c r="Y47" s="68"/>
      <c r="Z47" s="68"/>
      <c r="AA47" s="67">
        <f>+Q47</f>
        <v>94107</v>
      </c>
      <c r="AB47" s="68"/>
      <c r="AC47" s="68"/>
      <c r="AD47" s="68"/>
      <c r="AE47" s="68"/>
      <c r="AF47" s="91"/>
    </row>
    <row r="48" spans="1:32" s="69" customFormat="1" ht="18.75">
      <c r="A48" s="46"/>
      <c r="B48" s="47" t="s">
        <v>274</v>
      </c>
      <c r="C48" s="48"/>
      <c r="D48" s="48"/>
      <c r="E48" s="48"/>
      <c r="F48" s="26">
        <v>559230.93550356675</v>
      </c>
      <c r="G48" s="26">
        <v>55923.09355035668</v>
      </c>
      <c r="H48" s="26">
        <v>503307.84195321007</v>
      </c>
      <c r="I48" s="26">
        <f t="shared" si="21"/>
        <v>55923.09355035668</v>
      </c>
      <c r="J48" s="26"/>
      <c r="K48" s="27">
        <f t="shared" si="19"/>
        <v>503307.84195321007</v>
      </c>
      <c r="L48" s="27">
        <f t="shared" si="4"/>
        <v>235692.9308038372</v>
      </c>
      <c r="M48" s="49">
        <v>115956.36821461648</v>
      </c>
      <c r="N48" s="26">
        <f t="shared" si="24"/>
        <v>119736.56258922073</v>
      </c>
      <c r="O48" s="28">
        <f t="shared" si="5"/>
        <v>0.46828781743032794</v>
      </c>
      <c r="P48" s="26">
        <f t="shared" si="20"/>
        <v>267614.91114937281</v>
      </c>
      <c r="Q48" s="54">
        <v>119619</v>
      </c>
      <c r="R48" s="27">
        <f t="shared" si="6"/>
        <v>355311.9308038372</v>
      </c>
      <c r="S48" s="29">
        <f t="shared" si="13"/>
        <v>0.70595349642270966</v>
      </c>
      <c r="T48" s="27">
        <f t="shared" si="7"/>
        <v>147995.91114937281</v>
      </c>
      <c r="U48" s="66"/>
      <c r="V48" s="68"/>
      <c r="W48" s="68"/>
      <c r="X48" s="68"/>
      <c r="Y48" s="68"/>
      <c r="Z48" s="67">
        <f>+Q48</f>
        <v>119619</v>
      </c>
      <c r="AA48" s="68"/>
      <c r="AB48" s="68"/>
      <c r="AC48" s="68"/>
      <c r="AD48" s="68"/>
      <c r="AE48" s="68"/>
      <c r="AF48" s="91"/>
    </row>
    <row r="49" spans="1:32" s="45" customFormat="1" ht="19.5" hidden="1">
      <c r="A49" s="40">
        <v>2</v>
      </c>
      <c r="B49" s="41" t="s">
        <v>275</v>
      </c>
      <c r="C49" s="42"/>
      <c r="D49" s="43"/>
      <c r="E49" s="43"/>
      <c r="F49" s="19"/>
      <c r="G49" s="26"/>
      <c r="H49" s="26"/>
      <c r="I49" s="26"/>
      <c r="J49" s="19"/>
      <c r="K49" s="27">
        <f t="shared" si="19"/>
        <v>0</v>
      </c>
      <c r="L49" s="20">
        <f t="shared" si="4"/>
        <v>78674</v>
      </c>
      <c r="M49" s="44">
        <v>78674</v>
      </c>
      <c r="N49" s="19">
        <v>0</v>
      </c>
      <c r="O49" s="28" t="e">
        <f t="shared" si="5"/>
        <v>#DIV/0!</v>
      </c>
      <c r="P49" s="26">
        <v>0</v>
      </c>
      <c r="Q49" s="26">
        <f>N49</f>
        <v>0</v>
      </c>
      <c r="R49" s="27">
        <f t="shared" si="6"/>
        <v>78674</v>
      </c>
      <c r="S49" s="29" t="e">
        <f t="shared" si="13"/>
        <v>#DIV/0!</v>
      </c>
      <c r="T49" s="27">
        <f t="shared" si="7"/>
        <v>0</v>
      </c>
      <c r="U49" s="50"/>
      <c r="V49" s="51"/>
      <c r="W49" s="51"/>
      <c r="X49" s="51"/>
      <c r="Y49" s="51"/>
      <c r="Z49" s="51"/>
      <c r="AA49" s="51"/>
      <c r="AB49" s="51"/>
      <c r="AC49" s="51"/>
      <c r="AD49" s="51"/>
      <c r="AE49" s="51"/>
      <c r="AF49" s="90"/>
    </row>
    <row r="50" spans="1:32" s="45" customFormat="1" ht="19.5">
      <c r="A50" s="40">
        <v>3</v>
      </c>
      <c r="B50" s="41" t="s">
        <v>276</v>
      </c>
      <c r="C50" s="42">
        <v>0</v>
      </c>
      <c r="D50" s="43"/>
      <c r="E50" s="43">
        <v>0</v>
      </c>
      <c r="F50" s="19">
        <v>2148995.2000000007</v>
      </c>
      <c r="G50" s="26">
        <v>214899.52000000008</v>
      </c>
      <c r="H50" s="26">
        <v>1934095.6800000006</v>
      </c>
      <c r="I50" s="26">
        <f t="shared" si="21"/>
        <v>214899.52000000008</v>
      </c>
      <c r="J50" s="19"/>
      <c r="K50" s="20">
        <f t="shared" si="19"/>
        <v>1934095.6800000006</v>
      </c>
      <c r="L50" s="20">
        <f t="shared" si="4"/>
        <v>881000</v>
      </c>
      <c r="M50" s="44">
        <v>378400</v>
      </c>
      <c r="N50" s="19">
        <f>381600+121000</f>
        <v>502600</v>
      </c>
      <c r="O50" s="28">
        <f t="shared" si="5"/>
        <v>0.45551003971013454</v>
      </c>
      <c r="P50" s="19">
        <f>F50-I50-M50-N50-J50</f>
        <v>1053095.6800000006</v>
      </c>
      <c r="Q50" s="19">
        <v>360000</v>
      </c>
      <c r="R50" s="20">
        <f t="shared" si="6"/>
        <v>1241000</v>
      </c>
      <c r="S50" s="22">
        <f t="shared" si="13"/>
        <v>0.64164354061325424</v>
      </c>
      <c r="T50" s="27">
        <f t="shared" si="7"/>
        <v>693095.68000000063</v>
      </c>
      <c r="U50" s="32"/>
      <c r="V50" s="51">
        <v>140000</v>
      </c>
      <c r="W50" s="51">
        <v>76400</v>
      </c>
      <c r="X50" s="51">
        <v>52800</v>
      </c>
      <c r="Y50" s="51">
        <v>28400</v>
      </c>
      <c r="Z50" s="51">
        <v>90000</v>
      </c>
      <c r="AA50" s="51">
        <v>63000</v>
      </c>
      <c r="AB50" s="51">
        <v>8000</v>
      </c>
      <c r="AC50" s="51">
        <v>66000</v>
      </c>
      <c r="AD50" s="51">
        <v>10400</v>
      </c>
      <c r="AE50" s="100">
        <f>+Q50-SUM(V50:AD50)</f>
        <v>-175000</v>
      </c>
      <c r="AF50" s="90"/>
    </row>
    <row r="51" spans="1:32" s="52" customFormat="1" ht="56.25" hidden="1">
      <c r="A51" s="92" t="s">
        <v>211</v>
      </c>
      <c r="B51" s="93" t="s">
        <v>277</v>
      </c>
      <c r="C51" s="26"/>
      <c r="D51" s="48"/>
      <c r="E51" s="48"/>
      <c r="F51" s="26"/>
      <c r="G51" s="26"/>
      <c r="H51" s="26"/>
      <c r="I51" s="26"/>
      <c r="J51" s="26"/>
      <c r="K51" s="26"/>
      <c r="L51" s="94">
        <f t="shared" si="4"/>
        <v>121000</v>
      </c>
      <c r="M51" s="49"/>
      <c r="N51" s="26">
        <v>121000</v>
      </c>
      <c r="O51" s="26"/>
      <c r="P51" s="26"/>
      <c r="Q51" s="26"/>
      <c r="R51" s="26"/>
      <c r="S51" s="26"/>
      <c r="T51" s="26"/>
      <c r="U51" s="32"/>
      <c r="V51" s="33"/>
      <c r="W51" s="33"/>
      <c r="X51" s="33"/>
      <c r="Y51" s="33"/>
      <c r="Z51" s="33"/>
      <c r="AA51" s="33"/>
      <c r="AB51" s="33"/>
      <c r="AC51" s="33"/>
      <c r="AD51" s="33"/>
      <c r="AE51" s="33"/>
      <c r="AF51" s="89"/>
    </row>
    <row r="52" spans="1:32" s="58" customFormat="1" ht="18.75">
      <c r="A52" s="95" t="s">
        <v>142</v>
      </c>
      <c r="B52" s="96" t="s">
        <v>410</v>
      </c>
      <c r="C52" s="97"/>
      <c r="D52" s="97"/>
      <c r="E52" s="97"/>
      <c r="F52" s="86">
        <v>100000</v>
      </c>
      <c r="G52" s="86"/>
      <c r="H52" s="86"/>
      <c r="I52" s="86">
        <v>10000</v>
      </c>
      <c r="J52" s="86"/>
      <c r="K52" s="86">
        <v>90000</v>
      </c>
      <c r="L52" s="86">
        <v>34500</v>
      </c>
      <c r="M52" s="86"/>
      <c r="N52" s="86"/>
      <c r="O52" s="86"/>
      <c r="P52" s="86">
        <v>55500</v>
      </c>
      <c r="Q52" s="86">
        <v>25000</v>
      </c>
      <c r="R52" s="97"/>
      <c r="S52" s="97"/>
      <c r="T52" s="97"/>
      <c r="U52" s="101"/>
      <c r="V52" s="97"/>
      <c r="W52" s="97"/>
      <c r="X52" s="97"/>
      <c r="Y52" s="97"/>
      <c r="Z52" s="97"/>
      <c r="AA52" s="97"/>
      <c r="AB52" s="97"/>
      <c r="AC52" s="97"/>
      <c r="AD52" s="97"/>
      <c r="AE52" s="97"/>
      <c r="AF52" s="102"/>
    </row>
    <row r="56" spans="1:32">
      <c r="E56" s="70"/>
    </row>
  </sheetData>
  <mergeCells count="35">
    <mergeCell ref="A1:H1"/>
    <mergeCell ref="A2:AE2"/>
    <mergeCell ref="A3:AE3"/>
    <mergeCell ref="A5:A7"/>
    <mergeCell ref="B5:B7"/>
    <mergeCell ref="A4:P4"/>
    <mergeCell ref="U5:U7"/>
    <mergeCell ref="V5:V7"/>
    <mergeCell ref="Q5:Q7"/>
    <mergeCell ref="R5:R7"/>
    <mergeCell ref="P5:P7"/>
    <mergeCell ref="K5:K7"/>
    <mergeCell ref="F5:H7"/>
    <mergeCell ref="I5:I7"/>
    <mergeCell ref="J5:J7"/>
    <mergeCell ref="C6:C7"/>
    <mergeCell ref="AF5:AF7"/>
    <mergeCell ref="M6:N6"/>
    <mergeCell ref="AE5:AE7"/>
    <mergeCell ref="Y5:Y7"/>
    <mergeCell ref="Z5:Z7"/>
    <mergeCell ref="AD5:AD7"/>
    <mergeCell ref="W5:W7"/>
    <mergeCell ref="L5:N5"/>
    <mergeCell ref="O5:O7"/>
    <mergeCell ref="L6:L7"/>
    <mergeCell ref="D6:D7"/>
    <mergeCell ref="E6:E7"/>
    <mergeCell ref="AC5:AC7"/>
    <mergeCell ref="X5:X7"/>
    <mergeCell ref="S5:S7"/>
    <mergeCell ref="T5:T7"/>
    <mergeCell ref="AB5:AB7"/>
    <mergeCell ref="C5:E5"/>
    <mergeCell ref="AA5:AA7"/>
  </mergeCells>
  <pageMargins left="0" right="0" top="0" bottom="0" header="0" footer="0"/>
  <pageSetup paperSize="9" scale="6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/>
  <dimension ref="A1:AE134"/>
  <sheetViews>
    <sheetView workbookViewId="0">
      <selection sqref="A1:B1"/>
    </sheetView>
  </sheetViews>
  <sheetFormatPr defaultRowHeight="15.75"/>
  <cols>
    <col min="1" max="1" width="5.875" style="181" customWidth="1"/>
    <col min="2" max="2" width="35.375" style="243" customWidth="1"/>
    <col min="3" max="4" width="7" style="181" customWidth="1"/>
    <col min="5" max="5" width="7.75" style="181" customWidth="1"/>
    <col min="6" max="6" width="11.75" style="181" customWidth="1"/>
    <col min="7" max="7" width="17.875" style="136" customWidth="1"/>
    <col min="8" max="8" width="15.25" style="136" customWidth="1"/>
    <col min="9" max="9" width="15.375" style="136" customWidth="1"/>
    <col min="10" max="10" width="15.75" style="136" customWidth="1"/>
    <col min="11" max="11" width="14.375" style="136" customWidth="1"/>
    <col min="12" max="12" width="13.75" style="136" customWidth="1"/>
    <col min="13" max="13" width="11.125" style="136" customWidth="1"/>
    <col min="14" max="14" width="15.5" style="136" customWidth="1"/>
    <col min="15" max="15" width="16.5" style="136" customWidth="1"/>
    <col min="16" max="16" width="13" style="136" customWidth="1"/>
    <col min="17" max="17" width="14.125" style="136" customWidth="1"/>
    <col min="18" max="18" width="14.75" style="136" customWidth="1"/>
    <col min="19" max="19" width="10.625" style="136" customWidth="1"/>
    <col min="20" max="20" width="14.875" style="136" customWidth="1"/>
    <col min="21" max="21" width="15.125" style="136" customWidth="1"/>
    <col min="22" max="22" width="9.875" style="136" customWidth="1"/>
    <col min="23" max="23" width="15.5" style="136" customWidth="1"/>
    <col min="24" max="24" width="16" style="136" customWidth="1"/>
    <col min="25" max="25" width="14" style="136" customWidth="1"/>
    <col min="26" max="26" width="15.125" style="136" customWidth="1"/>
    <col min="27" max="27" width="16.25" style="136" customWidth="1"/>
    <col min="28" max="29" width="11.5" style="136" customWidth="1"/>
    <col min="30" max="30" width="11.5" style="181" customWidth="1"/>
    <col min="31" max="31" width="22" style="104" customWidth="1"/>
    <col min="32" max="16384" width="9" style="104"/>
  </cols>
  <sheetData>
    <row r="1" spans="1:31" s="114" customFormat="1" ht="20.25">
      <c r="A1" s="494"/>
      <c r="B1" s="494"/>
      <c r="C1" s="113"/>
      <c r="D1" s="113"/>
      <c r="E1" s="113"/>
      <c r="F1" s="113"/>
      <c r="G1" s="244"/>
      <c r="H1" s="244"/>
      <c r="I1" s="244"/>
      <c r="J1" s="244"/>
      <c r="K1" s="244"/>
      <c r="L1" s="244"/>
      <c r="M1" s="244"/>
      <c r="N1" s="244"/>
      <c r="O1" s="244"/>
      <c r="P1" s="244"/>
      <c r="Q1" s="244"/>
      <c r="R1" s="244"/>
      <c r="S1" s="244"/>
      <c r="T1" s="244"/>
      <c r="U1" s="244"/>
      <c r="V1" s="244"/>
      <c r="W1" s="244"/>
      <c r="X1" s="244"/>
      <c r="Y1" s="244"/>
      <c r="Z1" s="244"/>
      <c r="AA1" s="244"/>
      <c r="AB1" s="244"/>
      <c r="AC1" s="244"/>
      <c r="AD1" s="113"/>
    </row>
    <row r="2" spans="1:31" s="114" customFormat="1" ht="27.75" customHeight="1">
      <c r="A2" s="495" t="s">
        <v>199</v>
      </c>
      <c r="B2" s="495"/>
      <c r="C2" s="495"/>
      <c r="D2" s="495"/>
      <c r="E2" s="495"/>
      <c r="F2" s="495"/>
      <c r="G2" s="495"/>
      <c r="H2" s="495"/>
      <c r="I2" s="495"/>
      <c r="J2" s="495"/>
      <c r="K2" s="495"/>
      <c r="L2" s="495"/>
      <c r="M2" s="495"/>
      <c r="N2" s="495"/>
      <c r="O2" s="495"/>
      <c r="P2" s="495"/>
      <c r="Q2" s="495"/>
      <c r="R2" s="495"/>
      <c r="S2" s="495"/>
      <c r="T2" s="495"/>
      <c r="U2" s="495"/>
      <c r="V2" s="495"/>
      <c r="W2" s="495"/>
      <c r="X2" s="495"/>
      <c r="Y2" s="495"/>
      <c r="Z2" s="495"/>
      <c r="AA2" s="495"/>
      <c r="AB2" s="495"/>
      <c r="AC2" s="495"/>
      <c r="AD2" s="495"/>
    </row>
    <row r="3" spans="1:31" s="114" customFormat="1" ht="27.75" customHeight="1">
      <c r="A3" s="496" t="e">
        <f>#REF!</f>
        <v>#REF!</v>
      </c>
      <c r="B3" s="497"/>
      <c r="C3" s="497"/>
      <c r="D3" s="497"/>
      <c r="E3" s="497"/>
      <c r="F3" s="497"/>
      <c r="G3" s="497"/>
      <c r="H3" s="497"/>
      <c r="I3" s="497"/>
      <c r="J3" s="497"/>
      <c r="K3" s="497"/>
      <c r="L3" s="497"/>
      <c r="M3" s="497"/>
      <c r="N3" s="497"/>
      <c r="O3" s="497"/>
      <c r="P3" s="497"/>
      <c r="Q3" s="497"/>
      <c r="R3" s="497"/>
      <c r="S3" s="497"/>
      <c r="T3" s="497"/>
      <c r="U3" s="497"/>
      <c r="V3" s="497"/>
      <c r="W3" s="497"/>
      <c r="X3" s="497"/>
      <c r="Y3" s="497"/>
      <c r="Z3" s="497"/>
      <c r="AA3" s="497"/>
      <c r="AB3" s="497"/>
      <c r="AC3" s="497"/>
      <c r="AD3" s="497"/>
    </row>
    <row r="4" spans="1:31" s="115" customFormat="1" ht="11.25" customHeight="1">
      <c r="A4" s="110"/>
      <c r="B4" s="111"/>
      <c r="C4" s="111"/>
      <c r="D4" s="111"/>
      <c r="E4" s="111"/>
      <c r="F4" s="111"/>
      <c r="G4" s="111"/>
      <c r="H4" s="111"/>
      <c r="I4" s="111"/>
      <c r="J4" s="111"/>
      <c r="K4" s="111"/>
      <c r="L4" s="111"/>
      <c r="M4" s="111"/>
      <c r="N4" s="111"/>
      <c r="O4" s="111"/>
      <c r="P4" s="111"/>
      <c r="Q4" s="111"/>
      <c r="R4" s="111"/>
      <c r="S4" s="111"/>
      <c r="T4" s="111"/>
      <c r="U4" s="111"/>
      <c r="V4" s="111"/>
      <c r="W4" s="111"/>
      <c r="X4" s="111"/>
      <c r="Y4" s="111"/>
      <c r="Z4" s="111"/>
      <c r="AA4" s="111"/>
      <c r="AB4" s="111"/>
      <c r="AC4" s="498" t="s">
        <v>206</v>
      </c>
      <c r="AD4" s="499"/>
    </row>
    <row r="5" spans="1:31" ht="15.75" customHeight="1">
      <c r="A5" s="500" t="s">
        <v>0</v>
      </c>
      <c r="B5" s="500" t="s">
        <v>1</v>
      </c>
      <c r="C5" s="500" t="s">
        <v>2</v>
      </c>
      <c r="D5" s="500" t="s">
        <v>3</v>
      </c>
      <c r="E5" s="500" t="s">
        <v>4</v>
      </c>
      <c r="F5" s="500" t="s">
        <v>205</v>
      </c>
      <c r="G5" s="500"/>
      <c r="H5" s="500"/>
      <c r="I5" s="500"/>
      <c r="J5" s="500" t="s">
        <v>5</v>
      </c>
      <c r="K5" s="500" t="s">
        <v>6</v>
      </c>
      <c r="L5" s="500"/>
      <c r="M5" s="500"/>
      <c r="N5" s="500" t="s">
        <v>7</v>
      </c>
      <c r="O5" s="500"/>
      <c r="P5" s="500"/>
      <c r="Q5" s="500"/>
      <c r="R5" s="500"/>
      <c r="S5" s="500"/>
      <c r="T5" s="500"/>
      <c r="U5" s="500"/>
      <c r="V5" s="500"/>
      <c r="W5" s="500" t="s">
        <v>390</v>
      </c>
      <c r="X5" s="500"/>
      <c r="Y5" s="500"/>
      <c r="Z5" s="500" t="s">
        <v>8</v>
      </c>
      <c r="AA5" s="500"/>
      <c r="AB5" s="500"/>
      <c r="AC5" s="500" t="s">
        <v>9</v>
      </c>
      <c r="AD5" s="500" t="s">
        <v>10</v>
      </c>
    </row>
    <row r="6" spans="1:31" ht="37.5" customHeight="1">
      <c r="A6" s="500"/>
      <c r="B6" s="500"/>
      <c r="C6" s="500"/>
      <c r="D6" s="500"/>
      <c r="E6" s="500"/>
      <c r="F6" s="500" t="s">
        <v>11</v>
      </c>
      <c r="G6" s="500" t="s">
        <v>12</v>
      </c>
      <c r="H6" s="500"/>
      <c r="I6" s="500"/>
      <c r="J6" s="500"/>
      <c r="K6" s="500"/>
      <c r="L6" s="500"/>
      <c r="M6" s="500"/>
      <c r="N6" s="500" t="s">
        <v>13</v>
      </c>
      <c r="O6" s="500"/>
      <c r="P6" s="500"/>
      <c r="Q6" s="500" t="s">
        <v>14</v>
      </c>
      <c r="R6" s="500"/>
      <c r="S6" s="500"/>
      <c r="T6" s="500" t="s">
        <v>15</v>
      </c>
      <c r="U6" s="500"/>
      <c r="V6" s="500"/>
      <c r="W6" s="500"/>
      <c r="X6" s="500"/>
      <c r="Y6" s="500"/>
      <c r="Z6" s="500"/>
      <c r="AA6" s="500"/>
      <c r="AB6" s="500"/>
      <c r="AC6" s="500"/>
      <c r="AD6" s="500"/>
    </row>
    <row r="7" spans="1:31" ht="19.5" customHeight="1">
      <c r="A7" s="500"/>
      <c r="B7" s="500"/>
      <c r="C7" s="500"/>
      <c r="D7" s="500"/>
      <c r="E7" s="500"/>
      <c r="F7" s="500"/>
      <c r="G7" s="500" t="s">
        <v>16</v>
      </c>
      <c r="H7" s="500" t="s">
        <v>17</v>
      </c>
      <c r="I7" s="500"/>
      <c r="J7" s="500"/>
      <c r="K7" s="500" t="s">
        <v>16</v>
      </c>
      <c r="L7" s="500" t="s">
        <v>17</v>
      </c>
      <c r="M7" s="500"/>
      <c r="N7" s="500" t="s">
        <v>18</v>
      </c>
      <c r="O7" s="500" t="s">
        <v>17</v>
      </c>
      <c r="P7" s="500"/>
      <c r="Q7" s="500" t="s">
        <v>18</v>
      </c>
      <c r="R7" s="500" t="s">
        <v>17</v>
      </c>
      <c r="S7" s="500"/>
      <c r="T7" s="500" t="s">
        <v>18</v>
      </c>
      <c r="U7" s="500" t="s">
        <v>17</v>
      </c>
      <c r="V7" s="500"/>
      <c r="W7" s="500" t="s">
        <v>18</v>
      </c>
      <c r="X7" s="500" t="s">
        <v>17</v>
      </c>
      <c r="Y7" s="500"/>
      <c r="Z7" s="500" t="s">
        <v>18</v>
      </c>
      <c r="AA7" s="500" t="s">
        <v>17</v>
      </c>
      <c r="AB7" s="500"/>
      <c r="AC7" s="500"/>
      <c r="AD7" s="500"/>
    </row>
    <row r="8" spans="1:31" ht="23.25" customHeight="1">
      <c r="A8" s="500"/>
      <c r="B8" s="500"/>
      <c r="C8" s="500"/>
      <c r="D8" s="500"/>
      <c r="E8" s="500"/>
      <c r="F8" s="500"/>
      <c r="G8" s="500"/>
      <c r="H8" s="500" t="s">
        <v>19</v>
      </c>
      <c r="I8" s="500" t="s">
        <v>20</v>
      </c>
      <c r="J8" s="500"/>
      <c r="K8" s="500"/>
      <c r="L8" s="500" t="s">
        <v>19</v>
      </c>
      <c r="M8" s="500" t="s">
        <v>20</v>
      </c>
      <c r="N8" s="500"/>
      <c r="O8" s="500" t="s">
        <v>19</v>
      </c>
      <c r="P8" s="500" t="s">
        <v>20</v>
      </c>
      <c r="Q8" s="500"/>
      <c r="R8" s="500" t="s">
        <v>19</v>
      </c>
      <c r="S8" s="500" t="s">
        <v>20</v>
      </c>
      <c r="T8" s="500"/>
      <c r="U8" s="500" t="s">
        <v>19</v>
      </c>
      <c r="V8" s="500" t="s">
        <v>20</v>
      </c>
      <c r="W8" s="500"/>
      <c r="X8" s="500" t="s">
        <v>19</v>
      </c>
      <c r="Y8" s="500" t="s">
        <v>20</v>
      </c>
      <c r="Z8" s="500"/>
      <c r="AA8" s="500" t="s">
        <v>21</v>
      </c>
      <c r="AB8" s="500" t="s">
        <v>20</v>
      </c>
      <c r="AC8" s="500"/>
      <c r="AD8" s="500"/>
    </row>
    <row r="9" spans="1:31" ht="22.5" customHeight="1">
      <c r="A9" s="500"/>
      <c r="B9" s="500"/>
      <c r="C9" s="500"/>
      <c r="D9" s="500"/>
      <c r="E9" s="500"/>
      <c r="F9" s="500"/>
      <c r="G9" s="500"/>
      <c r="H9" s="500"/>
      <c r="I9" s="500"/>
      <c r="J9" s="500"/>
      <c r="K9" s="500"/>
      <c r="L9" s="500"/>
      <c r="M9" s="500"/>
      <c r="N9" s="500"/>
      <c r="O9" s="500"/>
      <c r="P9" s="500"/>
      <c r="Q9" s="500"/>
      <c r="R9" s="500"/>
      <c r="S9" s="500"/>
      <c r="T9" s="500"/>
      <c r="U9" s="500"/>
      <c r="V9" s="500"/>
      <c r="W9" s="500"/>
      <c r="X9" s="500"/>
      <c r="Y9" s="500"/>
      <c r="Z9" s="500"/>
      <c r="AA9" s="500"/>
      <c r="AB9" s="500"/>
      <c r="AC9" s="500"/>
      <c r="AD9" s="500"/>
    </row>
    <row r="10" spans="1:31" ht="23.25" customHeight="1">
      <c r="A10" s="116"/>
      <c r="B10" s="116" t="s">
        <v>166</v>
      </c>
      <c r="C10" s="116"/>
      <c r="D10" s="116"/>
      <c r="E10" s="116"/>
      <c r="F10" s="116"/>
      <c r="G10" s="116">
        <f t="shared" ref="G10:Z10" si="0">+G11+G17+G23+G55+G60+G79+G83+G86+G89+G92+G96</f>
        <v>1065728.53</v>
      </c>
      <c r="H10" s="116">
        <f t="shared" si="0"/>
        <v>853048.53</v>
      </c>
      <c r="I10" s="116">
        <f t="shared" si="0"/>
        <v>200437</v>
      </c>
      <c r="J10" s="116">
        <f t="shared" si="0"/>
        <v>564</v>
      </c>
      <c r="K10" s="116">
        <f t="shared" si="0"/>
        <v>0</v>
      </c>
      <c r="L10" s="116">
        <f t="shared" si="0"/>
        <v>0</v>
      </c>
      <c r="M10" s="116">
        <f t="shared" si="0"/>
        <v>1100</v>
      </c>
      <c r="N10" s="116">
        <f t="shared" si="0"/>
        <v>409192.03</v>
      </c>
      <c r="O10" s="116">
        <f t="shared" si="0"/>
        <v>329192.03000000003</v>
      </c>
      <c r="P10" s="116">
        <f t="shared" si="0"/>
        <v>80000</v>
      </c>
      <c r="Q10" s="116">
        <f t="shared" si="0"/>
        <v>58446.8</v>
      </c>
      <c r="R10" s="116">
        <f t="shared" si="0"/>
        <v>585</v>
      </c>
      <c r="S10" s="116">
        <f t="shared" si="0"/>
        <v>0</v>
      </c>
      <c r="T10" s="116">
        <f t="shared" si="0"/>
        <v>115421.8</v>
      </c>
      <c r="U10" s="116">
        <f t="shared" si="0"/>
        <v>15760</v>
      </c>
      <c r="V10" s="116">
        <f t="shared" si="0"/>
        <v>54000</v>
      </c>
      <c r="W10" s="116">
        <f t="shared" si="0"/>
        <v>941999.00799999991</v>
      </c>
      <c r="X10" s="116">
        <f t="shared" si="0"/>
        <v>783118.2080000001</v>
      </c>
      <c r="Y10" s="116">
        <f t="shared" si="0"/>
        <v>149155</v>
      </c>
      <c r="Z10" s="116">
        <f t="shared" si="0"/>
        <v>506523.783</v>
      </c>
      <c r="AA10" s="116">
        <f>+AA11+AA17+AA23+AA55+AA60+AA79+AA83+AA86+AA89+AA92+AA96</f>
        <v>506523.783</v>
      </c>
      <c r="AB10" s="116">
        <f>AB17+AB23+AB55+AB60+AB79+AB83+AB86+AB89+AB92+AB96</f>
        <v>0</v>
      </c>
      <c r="AC10" s="116"/>
      <c r="AD10" s="116"/>
      <c r="AE10" s="117">
        <f>(K10+Q10+T10+Z10)/G10</f>
        <v>0.63842935967942982</v>
      </c>
    </row>
    <row r="11" spans="1:31" ht="23.25" customHeight="1">
      <c r="A11" s="249" t="s">
        <v>22</v>
      </c>
      <c r="B11" s="250" t="s">
        <v>209</v>
      </c>
      <c r="C11" s="249"/>
      <c r="D11" s="249"/>
      <c r="E11" s="249"/>
      <c r="F11" s="249"/>
      <c r="G11" s="249">
        <f>SUM(G12:G16)</f>
        <v>58659</v>
      </c>
      <c r="H11" s="249">
        <f t="shared" ref="H11:AB11" si="1">SUM(H12:H16)</f>
        <v>46416</v>
      </c>
      <c r="I11" s="249">
        <f t="shared" si="1"/>
        <v>0</v>
      </c>
      <c r="J11" s="249">
        <f t="shared" si="1"/>
        <v>0</v>
      </c>
      <c r="K11" s="249">
        <f t="shared" si="1"/>
        <v>0</v>
      </c>
      <c r="L11" s="249">
        <f t="shared" si="1"/>
        <v>0</v>
      </c>
      <c r="M11" s="249">
        <f t="shared" si="1"/>
        <v>0</v>
      </c>
      <c r="N11" s="249">
        <f t="shared" si="1"/>
        <v>0</v>
      </c>
      <c r="O11" s="249">
        <f t="shared" si="1"/>
        <v>0</v>
      </c>
      <c r="P11" s="249">
        <f t="shared" si="1"/>
        <v>0</v>
      </c>
      <c r="Q11" s="249">
        <f t="shared" si="1"/>
        <v>58446.8</v>
      </c>
      <c r="R11" s="249">
        <f t="shared" si="1"/>
        <v>585</v>
      </c>
      <c r="S11" s="249">
        <f t="shared" si="1"/>
        <v>0</v>
      </c>
      <c r="T11" s="249">
        <f t="shared" si="1"/>
        <v>57861.8</v>
      </c>
      <c r="U11" s="249">
        <f t="shared" si="1"/>
        <v>12200</v>
      </c>
      <c r="V11" s="249">
        <f t="shared" si="1"/>
        <v>0</v>
      </c>
      <c r="W11" s="249">
        <f t="shared" si="1"/>
        <v>53200.200000000004</v>
      </c>
      <c r="X11" s="249">
        <f t="shared" si="1"/>
        <v>43474.400000000001</v>
      </c>
      <c r="Y11" s="249">
        <f t="shared" si="1"/>
        <v>0</v>
      </c>
      <c r="Z11" s="249">
        <f t="shared" si="1"/>
        <v>16000</v>
      </c>
      <c r="AA11" s="249">
        <f t="shared" si="1"/>
        <v>16000</v>
      </c>
      <c r="AB11" s="249">
        <f t="shared" si="1"/>
        <v>0</v>
      </c>
      <c r="AC11" s="249"/>
      <c r="AD11" s="249"/>
      <c r="AE11" s="117"/>
    </row>
    <row r="12" spans="1:31" ht="47.25">
      <c r="A12" s="251">
        <v>1</v>
      </c>
      <c r="B12" s="77" t="s">
        <v>213</v>
      </c>
      <c r="C12" s="84" t="s">
        <v>33</v>
      </c>
      <c r="D12" s="84"/>
      <c r="E12" s="84">
        <v>2017</v>
      </c>
      <c r="F12" s="4" t="s">
        <v>214</v>
      </c>
      <c r="G12" s="80">
        <v>25172</v>
      </c>
      <c r="H12" s="80">
        <v>15000</v>
      </c>
      <c r="I12" s="249"/>
      <c r="J12" s="249"/>
      <c r="K12" s="249"/>
      <c r="L12" s="249"/>
      <c r="M12" s="249"/>
      <c r="N12" s="249"/>
      <c r="O12" s="249"/>
      <c r="P12" s="249"/>
      <c r="Q12" s="79">
        <f>SUM(R12:T12)</f>
        <v>27354.799999999999</v>
      </c>
      <c r="R12" s="3"/>
      <c r="S12" s="249"/>
      <c r="T12" s="79">
        <f>+U12+V12+W12</f>
        <v>27354.799999999999</v>
      </c>
      <c r="U12" s="3">
        <v>4700</v>
      </c>
      <c r="V12" s="80"/>
      <c r="W12" s="80">
        <v>22654.799999999999</v>
      </c>
      <c r="X12" s="80">
        <v>15000</v>
      </c>
      <c r="Y12" s="80"/>
      <c r="Z12" s="251">
        <f>AA12</f>
        <v>5000</v>
      </c>
      <c r="AA12" s="3">
        <v>5000</v>
      </c>
      <c r="AB12" s="249"/>
      <c r="AC12" s="81" t="s">
        <v>175</v>
      </c>
      <c r="AD12" s="249"/>
      <c r="AE12" s="117"/>
    </row>
    <row r="13" spans="1:31" ht="47.25">
      <c r="A13" s="251">
        <v>2</v>
      </c>
      <c r="B13" s="77" t="s">
        <v>215</v>
      </c>
      <c r="C13" s="84" t="s">
        <v>38</v>
      </c>
      <c r="D13" s="84"/>
      <c r="E13" s="84"/>
      <c r="F13" s="4" t="s">
        <v>216</v>
      </c>
      <c r="G13" s="80">
        <v>6502</v>
      </c>
      <c r="H13" s="80">
        <v>6502</v>
      </c>
      <c r="I13" s="249"/>
      <c r="J13" s="249"/>
      <c r="K13" s="249"/>
      <c r="L13" s="249"/>
      <c r="M13" s="249"/>
      <c r="N13" s="249"/>
      <c r="O13" s="249"/>
      <c r="P13" s="249"/>
      <c r="Q13" s="79">
        <f>SUM(R13:T13)</f>
        <v>8486.7999999999993</v>
      </c>
      <c r="R13" s="3">
        <v>135</v>
      </c>
      <c r="S13" s="249"/>
      <c r="T13" s="79">
        <f>+U13+V13+W13</f>
        <v>8351.7999999999993</v>
      </c>
      <c r="U13" s="3">
        <v>2500</v>
      </c>
      <c r="V13" s="80"/>
      <c r="W13" s="80">
        <v>5851.8</v>
      </c>
      <c r="X13" s="80">
        <v>5851.8</v>
      </c>
      <c r="Y13" s="80"/>
      <c r="Z13" s="251">
        <f>AA13</f>
        <v>1500</v>
      </c>
      <c r="AA13" s="3">
        <v>1500</v>
      </c>
      <c r="AB13" s="249"/>
      <c r="AC13" s="81" t="s">
        <v>210</v>
      </c>
      <c r="AD13" s="249"/>
      <c r="AE13" s="117"/>
    </row>
    <row r="14" spans="1:31" ht="47.25">
      <c r="A14" s="251">
        <v>3</v>
      </c>
      <c r="B14" s="77" t="s">
        <v>217</v>
      </c>
      <c r="C14" s="84" t="s">
        <v>27</v>
      </c>
      <c r="D14" s="84"/>
      <c r="E14" s="84"/>
      <c r="F14" s="4" t="s">
        <v>218</v>
      </c>
      <c r="G14" s="80">
        <v>14538</v>
      </c>
      <c r="H14" s="80">
        <v>14538</v>
      </c>
      <c r="I14" s="249"/>
      <c r="J14" s="249"/>
      <c r="K14" s="249"/>
      <c r="L14" s="249"/>
      <c r="M14" s="249"/>
      <c r="N14" s="249"/>
      <c r="O14" s="249"/>
      <c r="P14" s="249"/>
      <c r="Q14" s="79">
        <f>SUM(R14:T14)</f>
        <v>18334.2</v>
      </c>
      <c r="R14" s="3">
        <v>250</v>
      </c>
      <c r="S14" s="249"/>
      <c r="T14" s="79">
        <f>+U14+V14+W14</f>
        <v>18084.2</v>
      </c>
      <c r="U14" s="3">
        <v>5000</v>
      </c>
      <c r="V14" s="80"/>
      <c r="W14" s="80">
        <v>13084.2</v>
      </c>
      <c r="X14" s="80">
        <v>13084.2</v>
      </c>
      <c r="Y14" s="80"/>
      <c r="Z14" s="251">
        <f>AA14</f>
        <v>4000</v>
      </c>
      <c r="AA14" s="3">
        <v>4000</v>
      </c>
      <c r="AB14" s="249"/>
      <c r="AC14" s="81" t="s">
        <v>210</v>
      </c>
      <c r="AD14" s="249"/>
      <c r="AE14" s="117"/>
    </row>
    <row r="15" spans="1:31" ht="47.25">
      <c r="A15" s="251">
        <v>4</v>
      </c>
      <c r="B15" s="77" t="s">
        <v>219</v>
      </c>
      <c r="C15" s="84" t="s">
        <v>38</v>
      </c>
      <c r="D15" s="84"/>
      <c r="E15" s="84"/>
      <c r="F15" s="84" t="s">
        <v>220</v>
      </c>
      <c r="G15" s="80">
        <v>4071</v>
      </c>
      <c r="H15" s="80">
        <v>2000</v>
      </c>
      <c r="I15" s="249"/>
      <c r="J15" s="249"/>
      <c r="K15" s="249"/>
      <c r="L15" s="249"/>
      <c r="M15" s="249"/>
      <c r="N15" s="249"/>
      <c r="O15" s="249"/>
      <c r="P15" s="249"/>
      <c r="Q15" s="79">
        <f>SUM(R15:T15)</f>
        <v>4071</v>
      </c>
      <c r="R15" s="3"/>
      <c r="S15" s="249"/>
      <c r="T15" s="79">
        <f>+U15+V15+W15</f>
        <v>4071</v>
      </c>
      <c r="U15" s="3"/>
      <c r="V15" s="80"/>
      <c r="W15" s="80">
        <v>4071</v>
      </c>
      <c r="X15" s="80">
        <v>2000</v>
      </c>
      <c r="Y15" s="80">
        <v>0</v>
      </c>
      <c r="Z15" s="251">
        <f>AA15</f>
        <v>2000</v>
      </c>
      <c r="AA15" s="3">
        <v>2000</v>
      </c>
      <c r="AB15" s="249"/>
      <c r="AC15" s="81" t="s">
        <v>174</v>
      </c>
      <c r="AD15" s="249"/>
      <c r="AE15" s="117"/>
    </row>
    <row r="16" spans="1:31" ht="47.25">
      <c r="A16" s="251">
        <v>5</v>
      </c>
      <c r="B16" s="77" t="s">
        <v>221</v>
      </c>
      <c r="C16" s="84" t="s">
        <v>27</v>
      </c>
      <c r="D16" s="84"/>
      <c r="E16" s="84"/>
      <c r="F16" s="84" t="s">
        <v>393</v>
      </c>
      <c r="G16" s="80">
        <v>8376</v>
      </c>
      <c r="H16" s="80">
        <v>8376</v>
      </c>
      <c r="I16" s="249"/>
      <c r="J16" s="249"/>
      <c r="K16" s="249"/>
      <c r="L16" s="249"/>
      <c r="M16" s="249"/>
      <c r="N16" s="249"/>
      <c r="O16" s="249"/>
      <c r="P16" s="249"/>
      <c r="Q16" s="79">
        <f>SUM(R16:T16)</f>
        <v>200</v>
      </c>
      <c r="R16" s="3">
        <v>200</v>
      </c>
      <c r="S16" s="80"/>
      <c r="T16" s="249"/>
      <c r="U16" s="249"/>
      <c r="V16" s="249"/>
      <c r="W16" s="80">
        <v>7538.4000000000005</v>
      </c>
      <c r="X16" s="80">
        <v>7538.4000000000005</v>
      </c>
      <c r="Y16" s="249"/>
      <c r="Z16" s="3">
        <v>3500</v>
      </c>
      <c r="AA16" s="3">
        <v>3500</v>
      </c>
      <c r="AB16" s="249"/>
      <c r="AC16" s="81" t="s">
        <v>210</v>
      </c>
      <c r="AD16" s="249"/>
      <c r="AE16" s="117"/>
    </row>
    <row r="17" spans="1:31" ht="45" customHeight="1">
      <c r="A17" s="119" t="s">
        <v>94</v>
      </c>
      <c r="B17" s="120" t="s">
        <v>204</v>
      </c>
      <c r="C17" s="73"/>
      <c r="D17" s="73"/>
      <c r="E17" s="73"/>
      <c r="F17" s="73"/>
      <c r="G17" s="121">
        <f>G18</f>
        <v>7504.2649999999994</v>
      </c>
      <c r="H17" s="121">
        <f t="shared" ref="H17:AB17" si="2">H18</f>
        <v>7504.2649999999994</v>
      </c>
      <c r="I17" s="121">
        <f t="shared" si="2"/>
        <v>0</v>
      </c>
      <c r="J17" s="121">
        <f t="shared" si="2"/>
        <v>0</v>
      </c>
      <c r="K17" s="121">
        <f t="shared" si="2"/>
        <v>0</v>
      </c>
      <c r="L17" s="121">
        <f t="shared" si="2"/>
        <v>0</v>
      </c>
      <c r="M17" s="121">
        <f t="shared" si="2"/>
        <v>0</v>
      </c>
      <c r="N17" s="121">
        <f t="shared" si="2"/>
        <v>0</v>
      </c>
      <c r="O17" s="121">
        <f t="shared" si="2"/>
        <v>0</v>
      </c>
      <c r="P17" s="121">
        <f t="shared" si="2"/>
        <v>0</v>
      </c>
      <c r="Q17" s="121">
        <f t="shared" si="2"/>
        <v>0</v>
      </c>
      <c r="R17" s="121">
        <f t="shared" si="2"/>
        <v>0</v>
      </c>
      <c r="S17" s="121">
        <f t="shared" si="2"/>
        <v>0</v>
      </c>
      <c r="T17" s="121">
        <f t="shared" si="2"/>
        <v>0</v>
      </c>
      <c r="U17" s="121">
        <f t="shared" si="2"/>
        <v>0</v>
      </c>
      <c r="V17" s="121">
        <f t="shared" si="2"/>
        <v>0</v>
      </c>
      <c r="W17" s="121">
        <f t="shared" si="2"/>
        <v>7505</v>
      </c>
      <c r="X17" s="121">
        <f t="shared" si="2"/>
        <v>7505</v>
      </c>
      <c r="Y17" s="121">
        <f t="shared" si="2"/>
        <v>0</v>
      </c>
      <c r="Z17" s="121">
        <f t="shared" si="2"/>
        <v>3388</v>
      </c>
      <c r="AA17" s="121">
        <f t="shared" si="2"/>
        <v>3388</v>
      </c>
      <c r="AB17" s="121">
        <f t="shared" si="2"/>
        <v>0</v>
      </c>
      <c r="AC17" s="122"/>
      <c r="AD17" s="122"/>
      <c r="AE17" s="117">
        <f t="shared" ref="AE17:AE24" si="3">(K17+Q17+T17+Z17)/G17</f>
        <v>0.45147659364374798</v>
      </c>
    </row>
    <row r="18" spans="1:31" ht="19.5" customHeight="1">
      <c r="A18" s="248">
        <v>1</v>
      </c>
      <c r="B18" s="124" t="s">
        <v>411</v>
      </c>
      <c r="C18" s="122"/>
      <c r="D18" s="122"/>
      <c r="E18" s="122"/>
      <c r="F18" s="122"/>
      <c r="G18" s="121">
        <f>G19</f>
        <v>7504.2649999999994</v>
      </c>
      <c r="H18" s="121">
        <f t="shared" ref="H18:AA18" si="4">H19</f>
        <v>7504.2649999999994</v>
      </c>
      <c r="I18" s="122">
        <f t="shared" si="4"/>
        <v>0</v>
      </c>
      <c r="J18" s="122">
        <f t="shared" si="4"/>
        <v>0</v>
      </c>
      <c r="K18" s="122">
        <f t="shared" si="4"/>
        <v>0</v>
      </c>
      <c r="L18" s="122">
        <f t="shared" si="4"/>
        <v>0</v>
      </c>
      <c r="M18" s="122">
        <f t="shared" si="4"/>
        <v>0</v>
      </c>
      <c r="N18" s="122">
        <f t="shared" si="4"/>
        <v>0</v>
      </c>
      <c r="O18" s="122">
        <f t="shared" si="4"/>
        <v>0</v>
      </c>
      <c r="P18" s="122">
        <f t="shared" si="4"/>
        <v>0</v>
      </c>
      <c r="Q18" s="122">
        <f t="shared" si="4"/>
        <v>0</v>
      </c>
      <c r="R18" s="122">
        <f t="shared" si="4"/>
        <v>0</v>
      </c>
      <c r="S18" s="122">
        <f t="shared" si="4"/>
        <v>0</v>
      </c>
      <c r="T18" s="122">
        <f t="shared" si="4"/>
        <v>0</v>
      </c>
      <c r="U18" s="122">
        <f t="shared" si="4"/>
        <v>0</v>
      </c>
      <c r="V18" s="122">
        <f t="shared" si="4"/>
        <v>0</v>
      </c>
      <c r="W18" s="122">
        <f t="shared" si="4"/>
        <v>7505</v>
      </c>
      <c r="X18" s="122">
        <f t="shared" si="4"/>
        <v>7505</v>
      </c>
      <c r="Y18" s="122">
        <f t="shared" si="4"/>
        <v>0</v>
      </c>
      <c r="Z18" s="122">
        <f t="shared" si="4"/>
        <v>3388</v>
      </c>
      <c r="AA18" s="122">
        <f t="shared" si="4"/>
        <v>3388</v>
      </c>
      <c r="AB18" s="122"/>
      <c r="AC18" s="122"/>
      <c r="AD18" s="125"/>
      <c r="AE18" s="117">
        <f t="shared" si="3"/>
        <v>0.45147659364374798</v>
      </c>
    </row>
    <row r="19" spans="1:31" ht="23.25">
      <c r="A19" s="123" t="s">
        <v>26</v>
      </c>
      <c r="B19" s="126" t="s">
        <v>96</v>
      </c>
      <c r="C19" s="127"/>
      <c r="D19" s="127"/>
      <c r="E19" s="130"/>
      <c r="F19" s="126"/>
      <c r="G19" s="121">
        <f>SUM(G20:G22)</f>
        <v>7504.2649999999994</v>
      </c>
      <c r="H19" s="121">
        <f>SUM(H20:H22)</f>
        <v>7504.2649999999994</v>
      </c>
      <c r="I19" s="126"/>
      <c r="J19" s="126"/>
      <c r="K19" s="126"/>
      <c r="L19" s="126"/>
      <c r="M19" s="126"/>
      <c r="N19" s="73"/>
      <c r="O19" s="73"/>
      <c r="P19" s="73"/>
      <c r="Q19" s="126"/>
      <c r="R19" s="126"/>
      <c r="S19" s="126"/>
      <c r="T19" s="126"/>
      <c r="U19" s="126"/>
      <c r="V19" s="126"/>
      <c r="W19" s="126">
        <f>X19</f>
        <v>7505</v>
      </c>
      <c r="X19" s="126">
        <f>SUM(X20:X22)</f>
        <v>7505</v>
      </c>
      <c r="Y19" s="126"/>
      <c r="Z19" s="132">
        <f>AA19+AB19</f>
        <v>3388</v>
      </c>
      <c r="AA19" s="122">
        <f>SUM(AA20:AA22)</f>
        <v>3388</v>
      </c>
      <c r="AB19" s="129"/>
      <c r="AC19" s="126"/>
      <c r="AD19" s="126"/>
      <c r="AE19" s="117">
        <f t="shared" si="3"/>
        <v>0.45147659364374798</v>
      </c>
    </row>
    <row r="20" spans="1:31" ht="63">
      <c r="A20" s="128">
        <v>1</v>
      </c>
      <c r="B20" s="129" t="s">
        <v>397</v>
      </c>
      <c r="C20" s="127" t="s">
        <v>32</v>
      </c>
      <c r="D20" s="127"/>
      <c r="E20" s="130">
        <v>2018</v>
      </c>
      <c r="F20" s="133" t="s">
        <v>398</v>
      </c>
      <c r="G20" s="131">
        <v>1943.6</v>
      </c>
      <c r="H20" s="131">
        <f>G20</f>
        <v>1943.6</v>
      </c>
      <c r="I20" s="126"/>
      <c r="J20" s="126"/>
      <c r="K20" s="126"/>
      <c r="L20" s="126"/>
      <c r="M20" s="126"/>
      <c r="N20" s="73"/>
      <c r="O20" s="73"/>
      <c r="P20" s="73"/>
      <c r="Q20" s="129">
        <v>0</v>
      </c>
      <c r="R20" s="129">
        <v>0</v>
      </c>
      <c r="S20" s="126"/>
      <c r="T20" s="129">
        <v>0</v>
      </c>
      <c r="U20" s="129">
        <v>0</v>
      </c>
      <c r="V20" s="126"/>
      <c r="W20" s="129">
        <f>X20</f>
        <v>1944</v>
      </c>
      <c r="X20" s="131">
        <v>1944</v>
      </c>
      <c r="Y20" s="126"/>
      <c r="Z20" s="131">
        <f>AA20+AB20</f>
        <v>1100</v>
      </c>
      <c r="AA20" s="127">
        <v>1100</v>
      </c>
      <c r="AB20" s="129"/>
      <c r="AC20" s="129" t="s">
        <v>396</v>
      </c>
      <c r="AD20" s="126"/>
      <c r="AE20" s="117">
        <f t="shared" si="3"/>
        <v>0.56596007408931881</v>
      </c>
    </row>
    <row r="21" spans="1:31" ht="63">
      <c r="A21" s="128">
        <v>2</v>
      </c>
      <c r="B21" s="129" t="s">
        <v>399</v>
      </c>
      <c r="C21" s="127" t="s">
        <v>27</v>
      </c>
      <c r="D21" s="127"/>
      <c r="E21" s="130">
        <v>2018</v>
      </c>
      <c r="F21" s="133" t="s">
        <v>400</v>
      </c>
      <c r="G21" s="131">
        <v>777.572</v>
      </c>
      <c r="H21" s="131">
        <v>777.572</v>
      </c>
      <c r="I21" s="133"/>
      <c r="J21" s="133"/>
      <c r="K21" s="133"/>
      <c r="L21" s="133"/>
      <c r="M21" s="133"/>
      <c r="N21" s="73"/>
      <c r="O21" s="73"/>
      <c r="P21" s="73"/>
      <c r="Q21" s="129">
        <v>0</v>
      </c>
      <c r="R21" s="129">
        <v>0</v>
      </c>
      <c r="S21" s="133"/>
      <c r="T21" s="129">
        <v>0</v>
      </c>
      <c r="U21" s="129">
        <v>0</v>
      </c>
      <c r="V21" s="133"/>
      <c r="W21" s="129">
        <f>X21</f>
        <v>778</v>
      </c>
      <c r="X21" s="131">
        <v>778</v>
      </c>
      <c r="Y21" s="133"/>
      <c r="Z21" s="131">
        <f>AA21+AB21</f>
        <v>400</v>
      </c>
      <c r="AA21" s="127">
        <v>400</v>
      </c>
      <c r="AB21" s="129"/>
      <c r="AC21" s="129" t="s">
        <v>395</v>
      </c>
      <c r="AD21" s="126"/>
      <c r="AE21" s="117">
        <f t="shared" si="3"/>
        <v>0.51442181560035594</v>
      </c>
    </row>
    <row r="22" spans="1:31" ht="63">
      <c r="A22" s="128">
        <v>3</v>
      </c>
      <c r="B22" s="129" t="s">
        <v>401</v>
      </c>
      <c r="C22" s="127" t="s">
        <v>42</v>
      </c>
      <c r="D22" s="127"/>
      <c r="E22" s="130">
        <v>2018</v>
      </c>
      <c r="F22" s="133" t="s">
        <v>402</v>
      </c>
      <c r="G22" s="131">
        <v>4783.0929999999998</v>
      </c>
      <c r="H22" s="131">
        <v>4783.0929999999998</v>
      </c>
      <c r="I22" s="133"/>
      <c r="J22" s="133"/>
      <c r="K22" s="133"/>
      <c r="L22" s="133"/>
      <c r="M22" s="133"/>
      <c r="N22" s="73"/>
      <c r="O22" s="73"/>
      <c r="P22" s="73"/>
      <c r="Q22" s="129">
        <v>0</v>
      </c>
      <c r="R22" s="129">
        <v>0</v>
      </c>
      <c r="S22" s="133"/>
      <c r="T22" s="129">
        <v>0</v>
      </c>
      <c r="U22" s="129">
        <v>0</v>
      </c>
      <c r="V22" s="133"/>
      <c r="W22" s="129">
        <f>X22</f>
        <v>4783</v>
      </c>
      <c r="X22" s="131">
        <v>4783</v>
      </c>
      <c r="Y22" s="133"/>
      <c r="Z22" s="131">
        <f>AA22+AB22</f>
        <v>1888</v>
      </c>
      <c r="AA22" s="127">
        <v>1888</v>
      </c>
      <c r="AB22" s="129"/>
      <c r="AC22" s="129" t="s">
        <v>396</v>
      </c>
      <c r="AD22" s="126"/>
      <c r="AE22" s="117">
        <f t="shared" si="3"/>
        <v>0.39472366520993846</v>
      </c>
    </row>
    <row r="23" spans="1:31" s="106" customFormat="1" ht="23.25">
      <c r="A23" s="106" t="s">
        <v>142</v>
      </c>
      <c r="B23" s="82" t="s">
        <v>23</v>
      </c>
      <c r="C23" s="73"/>
      <c r="D23" s="73"/>
      <c r="E23" s="73"/>
      <c r="F23" s="73"/>
      <c r="G23" s="73">
        <f>G24+G50</f>
        <v>321292</v>
      </c>
      <c r="H23" s="73">
        <f t="shared" ref="H23:AA23" si="5">H24+H50</f>
        <v>293293</v>
      </c>
      <c r="I23" s="73">
        <f t="shared" si="5"/>
        <v>27999</v>
      </c>
      <c r="J23" s="73">
        <f t="shared" si="5"/>
        <v>0</v>
      </c>
      <c r="K23" s="73">
        <f t="shared" si="5"/>
        <v>0</v>
      </c>
      <c r="L23" s="73">
        <f t="shared" si="5"/>
        <v>0</v>
      </c>
      <c r="M23" s="73">
        <f t="shared" si="5"/>
        <v>0</v>
      </c>
      <c r="N23" s="73">
        <f t="shared" si="5"/>
        <v>108503</v>
      </c>
      <c r="O23" s="73">
        <f t="shared" si="5"/>
        <v>108503</v>
      </c>
      <c r="P23" s="73">
        <f t="shared" si="5"/>
        <v>0</v>
      </c>
      <c r="Q23" s="73">
        <f t="shared" si="5"/>
        <v>0</v>
      </c>
      <c r="R23" s="73">
        <f t="shared" si="5"/>
        <v>0</v>
      </c>
      <c r="S23" s="73">
        <f t="shared" si="5"/>
        <v>0</v>
      </c>
      <c r="T23" s="73">
        <f t="shared" si="5"/>
        <v>0</v>
      </c>
      <c r="U23" s="73">
        <f t="shared" si="5"/>
        <v>0</v>
      </c>
      <c r="V23" s="73">
        <f t="shared" si="5"/>
        <v>0</v>
      </c>
      <c r="W23" s="73">
        <f t="shared" si="5"/>
        <v>265837</v>
      </c>
      <c r="X23" s="73">
        <f t="shared" si="5"/>
        <v>265837</v>
      </c>
      <c r="Y23" s="73">
        <f t="shared" si="5"/>
        <v>0</v>
      </c>
      <c r="Z23" s="73">
        <f t="shared" si="5"/>
        <v>204690</v>
      </c>
      <c r="AA23" s="73">
        <f t="shared" si="5"/>
        <v>204690</v>
      </c>
      <c r="AB23" s="73"/>
      <c r="AC23" s="73"/>
      <c r="AD23" s="73"/>
      <c r="AE23" s="117">
        <f t="shared" si="3"/>
        <v>0.63708402325610347</v>
      </c>
    </row>
    <row r="24" spans="1:31" s="106" customFormat="1" ht="23.25">
      <c r="A24" s="106">
        <v>1</v>
      </c>
      <c r="B24" s="82" t="s">
        <v>25</v>
      </c>
      <c r="C24" s="73"/>
      <c r="D24" s="73"/>
      <c r="E24" s="73"/>
      <c r="F24" s="73"/>
      <c r="G24" s="73">
        <f>G25</f>
        <v>311003</v>
      </c>
      <c r="H24" s="73">
        <f t="shared" ref="H24:AB24" si="6">H25</f>
        <v>283004</v>
      </c>
      <c r="I24" s="73">
        <f t="shared" si="6"/>
        <v>27999</v>
      </c>
      <c r="J24" s="73">
        <f t="shared" si="6"/>
        <v>0</v>
      </c>
      <c r="K24" s="73">
        <f t="shared" si="6"/>
        <v>0</v>
      </c>
      <c r="L24" s="73">
        <f t="shared" si="6"/>
        <v>0</v>
      </c>
      <c r="M24" s="73">
        <f t="shared" si="6"/>
        <v>0</v>
      </c>
      <c r="N24" s="73">
        <f t="shared" si="6"/>
        <v>102800</v>
      </c>
      <c r="O24" s="73">
        <f t="shared" si="6"/>
        <v>102800</v>
      </c>
      <c r="P24" s="73">
        <f t="shared" si="6"/>
        <v>0</v>
      </c>
      <c r="Q24" s="73">
        <f t="shared" si="6"/>
        <v>0</v>
      </c>
      <c r="R24" s="73">
        <f t="shared" si="6"/>
        <v>0</v>
      </c>
      <c r="S24" s="73">
        <f t="shared" si="6"/>
        <v>0</v>
      </c>
      <c r="T24" s="73">
        <f t="shared" si="6"/>
        <v>0</v>
      </c>
      <c r="U24" s="73">
        <f t="shared" si="6"/>
        <v>0</v>
      </c>
      <c r="V24" s="73">
        <f t="shared" si="6"/>
        <v>0</v>
      </c>
      <c r="W24" s="73">
        <f t="shared" si="6"/>
        <v>255978</v>
      </c>
      <c r="X24" s="73">
        <f t="shared" si="6"/>
        <v>255978</v>
      </c>
      <c r="Y24" s="73">
        <f t="shared" si="6"/>
        <v>0</v>
      </c>
      <c r="Z24" s="73">
        <f t="shared" si="6"/>
        <v>196740</v>
      </c>
      <c r="AA24" s="73">
        <f t="shared" si="6"/>
        <v>196740</v>
      </c>
      <c r="AB24" s="73">
        <f t="shared" si="6"/>
        <v>0</v>
      </c>
      <c r="AC24" s="73"/>
      <c r="AD24" s="112"/>
      <c r="AE24" s="117">
        <f t="shared" si="3"/>
        <v>0.63259839937235329</v>
      </c>
    </row>
    <row r="25" spans="1:31" s="106" customFormat="1" ht="23.25">
      <c r="A25" s="106" t="s">
        <v>26</v>
      </c>
      <c r="B25" s="146" t="s">
        <v>40</v>
      </c>
      <c r="C25" s="148"/>
      <c r="D25" s="148"/>
      <c r="E25" s="148"/>
      <c r="F25" s="157"/>
      <c r="G25" s="157">
        <f>SUM(G26:G49)</f>
        <v>311003</v>
      </c>
      <c r="H25" s="157">
        <f t="shared" ref="H25:Y25" si="7">SUM(H26:H49)</f>
        <v>283004</v>
      </c>
      <c r="I25" s="157">
        <f t="shared" si="7"/>
        <v>27999</v>
      </c>
      <c r="J25" s="157">
        <f t="shared" si="7"/>
        <v>0</v>
      </c>
      <c r="K25" s="157">
        <f t="shared" si="7"/>
        <v>0</v>
      </c>
      <c r="L25" s="157">
        <f t="shared" si="7"/>
        <v>0</v>
      </c>
      <c r="M25" s="157">
        <f t="shared" si="7"/>
        <v>0</v>
      </c>
      <c r="N25" s="157">
        <f t="shared" si="7"/>
        <v>102800</v>
      </c>
      <c r="O25" s="157">
        <f t="shared" si="7"/>
        <v>102800</v>
      </c>
      <c r="P25" s="157">
        <f t="shared" si="7"/>
        <v>0</v>
      </c>
      <c r="Q25" s="157">
        <f t="shared" si="7"/>
        <v>0</v>
      </c>
      <c r="R25" s="157">
        <f t="shared" si="7"/>
        <v>0</v>
      </c>
      <c r="S25" s="157">
        <f t="shared" si="7"/>
        <v>0</v>
      </c>
      <c r="T25" s="157">
        <f t="shared" si="7"/>
        <v>0</v>
      </c>
      <c r="U25" s="157">
        <f t="shared" si="7"/>
        <v>0</v>
      </c>
      <c r="V25" s="157">
        <f t="shared" si="7"/>
        <v>0</v>
      </c>
      <c r="W25" s="157">
        <f t="shared" si="7"/>
        <v>255978</v>
      </c>
      <c r="X25" s="157">
        <f t="shared" si="7"/>
        <v>255978</v>
      </c>
      <c r="Y25" s="157">
        <f t="shared" si="7"/>
        <v>0</v>
      </c>
      <c r="Z25" s="157">
        <f>SUM(Z26:Z49)</f>
        <v>196740</v>
      </c>
      <c r="AA25" s="157">
        <f>SUM(AA26:AA49)</f>
        <v>196740</v>
      </c>
      <c r="AB25" s="157">
        <f>SUM(AB26:AB49)</f>
        <v>0</v>
      </c>
      <c r="AC25" s="157"/>
      <c r="AD25" s="157"/>
      <c r="AE25" s="117">
        <f t="shared" ref="AE25:AE53" si="8">(K25+Q25+T25+Z25)/G25</f>
        <v>0.63259839937235329</v>
      </c>
    </row>
    <row r="26" spans="1:31" ht="267.75">
      <c r="A26" s="136">
        <v>1</v>
      </c>
      <c r="B26" s="149" t="s">
        <v>41</v>
      </c>
      <c r="C26" s="147" t="s">
        <v>42</v>
      </c>
      <c r="D26" s="147" t="s">
        <v>305</v>
      </c>
      <c r="E26" s="147" t="s">
        <v>43</v>
      </c>
      <c r="F26" s="147" t="s">
        <v>294</v>
      </c>
      <c r="G26" s="147">
        <v>75726</v>
      </c>
      <c r="H26" s="147">
        <v>75726</v>
      </c>
      <c r="I26" s="75"/>
      <c r="J26" s="147"/>
      <c r="K26" s="147"/>
      <c r="L26" s="140"/>
      <c r="M26" s="140"/>
      <c r="N26" s="147">
        <v>68100</v>
      </c>
      <c r="O26" s="147">
        <v>68100</v>
      </c>
      <c r="P26" s="147"/>
      <c r="Q26" s="147"/>
      <c r="R26" s="147"/>
      <c r="S26" s="147"/>
      <c r="T26" s="147">
        <v>0</v>
      </c>
      <c r="U26" s="147"/>
      <c r="V26" s="147"/>
      <c r="W26" s="147">
        <v>68100</v>
      </c>
      <c r="X26" s="147">
        <v>68100</v>
      </c>
      <c r="Y26" s="147"/>
      <c r="Z26" s="147">
        <v>50000</v>
      </c>
      <c r="AA26" s="147">
        <v>50000</v>
      </c>
      <c r="AB26" s="147"/>
      <c r="AC26" s="151" t="s">
        <v>34</v>
      </c>
      <c r="AD26" s="151"/>
      <c r="AE26" s="117">
        <f t="shared" si="8"/>
        <v>0.66027520270448725</v>
      </c>
    </row>
    <row r="27" spans="1:31" ht="47.25">
      <c r="A27" s="136">
        <v>2</v>
      </c>
      <c r="B27" s="149" t="s">
        <v>44</v>
      </c>
      <c r="C27" s="147" t="s">
        <v>33</v>
      </c>
      <c r="D27" s="147" t="s">
        <v>306</v>
      </c>
      <c r="E27" s="147" t="s">
        <v>45</v>
      </c>
      <c r="F27" s="147" t="s">
        <v>46</v>
      </c>
      <c r="G27" s="147">
        <v>2047</v>
      </c>
      <c r="H27" s="147">
        <v>2047</v>
      </c>
      <c r="I27" s="75"/>
      <c r="J27" s="147"/>
      <c r="K27" s="147"/>
      <c r="L27" s="147"/>
      <c r="M27" s="147"/>
      <c r="N27" s="147">
        <v>1800</v>
      </c>
      <c r="O27" s="147">
        <v>1800</v>
      </c>
      <c r="P27" s="147"/>
      <c r="Q27" s="147"/>
      <c r="R27" s="147"/>
      <c r="S27" s="147"/>
      <c r="T27" s="147">
        <v>0</v>
      </c>
      <c r="U27" s="147"/>
      <c r="V27" s="147"/>
      <c r="W27" s="147">
        <v>2047</v>
      </c>
      <c r="X27" s="147">
        <v>2047</v>
      </c>
      <c r="Y27" s="147"/>
      <c r="Z27" s="147">
        <v>1600</v>
      </c>
      <c r="AA27" s="147">
        <v>1600</v>
      </c>
      <c r="AB27" s="147"/>
      <c r="AC27" s="151" t="s">
        <v>34</v>
      </c>
      <c r="AD27" s="151"/>
      <c r="AE27" s="117">
        <f t="shared" si="8"/>
        <v>0.7816316560820713</v>
      </c>
    </row>
    <row r="28" spans="1:31" ht="157.5">
      <c r="A28" s="136">
        <v>3</v>
      </c>
      <c r="B28" s="149" t="s">
        <v>47</v>
      </c>
      <c r="C28" s="147" t="s">
        <v>38</v>
      </c>
      <c r="D28" s="147" t="s">
        <v>48</v>
      </c>
      <c r="E28" s="147" t="s">
        <v>49</v>
      </c>
      <c r="F28" s="147" t="s">
        <v>50</v>
      </c>
      <c r="G28" s="147">
        <v>5545</v>
      </c>
      <c r="H28" s="147">
        <v>5545</v>
      </c>
      <c r="I28" s="75"/>
      <c r="J28" s="147"/>
      <c r="K28" s="147"/>
      <c r="L28" s="147"/>
      <c r="M28" s="147"/>
      <c r="N28" s="147">
        <v>5000</v>
      </c>
      <c r="O28" s="147">
        <v>5000</v>
      </c>
      <c r="P28" s="147"/>
      <c r="Q28" s="147"/>
      <c r="R28" s="147"/>
      <c r="S28" s="147"/>
      <c r="T28" s="147">
        <v>0</v>
      </c>
      <c r="U28" s="147"/>
      <c r="V28" s="147"/>
      <c r="W28" s="147">
        <v>5545</v>
      </c>
      <c r="X28" s="147">
        <v>5545</v>
      </c>
      <c r="Y28" s="147"/>
      <c r="Z28" s="147">
        <v>4000</v>
      </c>
      <c r="AA28" s="147">
        <v>4000</v>
      </c>
      <c r="AB28" s="147"/>
      <c r="AC28" s="151" t="s">
        <v>34</v>
      </c>
      <c r="AD28" s="151"/>
      <c r="AE28" s="117">
        <f t="shared" si="8"/>
        <v>0.72137060414788101</v>
      </c>
    </row>
    <row r="29" spans="1:31" ht="47.25">
      <c r="A29" s="136">
        <v>4</v>
      </c>
      <c r="B29" s="149" t="s">
        <v>51</v>
      </c>
      <c r="C29" s="147" t="s">
        <v>32</v>
      </c>
      <c r="D29" s="147" t="s">
        <v>306</v>
      </c>
      <c r="E29" s="147" t="s">
        <v>52</v>
      </c>
      <c r="F29" s="147" t="s">
        <v>53</v>
      </c>
      <c r="G29" s="147">
        <v>3530</v>
      </c>
      <c r="H29" s="147">
        <v>3530</v>
      </c>
      <c r="I29" s="75"/>
      <c r="J29" s="147"/>
      <c r="K29" s="147"/>
      <c r="L29" s="147"/>
      <c r="M29" s="147"/>
      <c r="N29" s="147">
        <v>3500</v>
      </c>
      <c r="O29" s="147">
        <v>3500</v>
      </c>
      <c r="P29" s="147"/>
      <c r="Q29" s="147"/>
      <c r="R29" s="147"/>
      <c r="S29" s="147"/>
      <c r="T29" s="147">
        <v>0</v>
      </c>
      <c r="U29" s="147"/>
      <c r="V29" s="147"/>
      <c r="W29" s="147">
        <v>3530</v>
      </c>
      <c r="X29" s="147">
        <v>3530</v>
      </c>
      <c r="Y29" s="147"/>
      <c r="Z29" s="147">
        <v>3000</v>
      </c>
      <c r="AA29" s="147">
        <v>3000</v>
      </c>
      <c r="AB29" s="147"/>
      <c r="AC29" s="151" t="s">
        <v>34</v>
      </c>
      <c r="AD29" s="151"/>
      <c r="AE29" s="117">
        <f t="shared" si="8"/>
        <v>0.84985835694050993</v>
      </c>
    </row>
    <row r="30" spans="1:31" ht="94.5">
      <c r="A30" s="136">
        <v>5</v>
      </c>
      <c r="B30" s="149" t="s">
        <v>54</v>
      </c>
      <c r="C30" s="147" t="s">
        <v>42</v>
      </c>
      <c r="D30" s="147" t="s">
        <v>295</v>
      </c>
      <c r="E30" s="147" t="s">
        <v>55</v>
      </c>
      <c r="F30" s="147" t="s">
        <v>296</v>
      </c>
      <c r="G30" s="147">
        <v>2153</v>
      </c>
      <c r="H30" s="147">
        <v>2153</v>
      </c>
      <c r="I30" s="75"/>
      <c r="J30" s="147"/>
      <c r="K30" s="147"/>
      <c r="L30" s="147"/>
      <c r="M30" s="147"/>
      <c r="N30" s="147">
        <v>1900</v>
      </c>
      <c r="O30" s="147">
        <v>1900</v>
      </c>
      <c r="P30" s="147"/>
      <c r="Q30" s="147"/>
      <c r="R30" s="147"/>
      <c r="S30" s="147"/>
      <c r="T30" s="147">
        <v>0</v>
      </c>
      <c r="U30" s="147"/>
      <c r="V30" s="147"/>
      <c r="W30" s="147">
        <v>2153</v>
      </c>
      <c r="X30" s="147">
        <v>2153</v>
      </c>
      <c r="Y30" s="147"/>
      <c r="Z30" s="147">
        <v>1500</v>
      </c>
      <c r="AA30" s="147">
        <v>1500</v>
      </c>
      <c r="AB30" s="147"/>
      <c r="AC30" s="151" t="s">
        <v>34</v>
      </c>
      <c r="AD30" s="151"/>
      <c r="AE30" s="117">
        <f t="shared" si="8"/>
        <v>0.69670227589410128</v>
      </c>
    </row>
    <row r="31" spans="1:31" ht="47.25">
      <c r="A31" s="136">
        <v>6</v>
      </c>
      <c r="B31" s="149" t="s">
        <v>56</v>
      </c>
      <c r="C31" s="147" t="s">
        <v>31</v>
      </c>
      <c r="D31" s="147" t="s">
        <v>306</v>
      </c>
      <c r="E31" s="147" t="s">
        <v>57</v>
      </c>
      <c r="F31" s="147" t="s">
        <v>279</v>
      </c>
      <c r="G31" s="147">
        <v>3858</v>
      </c>
      <c r="H31" s="147">
        <v>3858</v>
      </c>
      <c r="I31" s="75"/>
      <c r="J31" s="147"/>
      <c r="K31" s="147"/>
      <c r="L31" s="147"/>
      <c r="M31" s="147"/>
      <c r="N31" s="147">
        <v>3700</v>
      </c>
      <c r="O31" s="147">
        <v>3700</v>
      </c>
      <c r="P31" s="147"/>
      <c r="Q31" s="147"/>
      <c r="R31" s="147"/>
      <c r="S31" s="147"/>
      <c r="T31" s="147">
        <v>0</v>
      </c>
      <c r="U31" s="147"/>
      <c r="V31" s="147"/>
      <c r="W31" s="147">
        <v>3858</v>
      </c>
      <c r="X31" s="147">
        <v>3858</v>
      </c>
      <c r="Y31" s="147"/>
      <c r="Z31" s="147">
        <v>3000</v>
      </c>
      <c r="AA31" s="147">
        <v>3000</v>
      </c>
      <c r="AB31" s="147"/>
      <c r="AC31" s="151" t="s">
        <v>34</v>
      </c>
      <c r="AD31" s="151"/>
      <c r="AE31" s="117">
        <f t="shared" si="8"/>
        <v>0.77760497667185069</v>
      </c>
    </row>
    <row r="32" spans="1:31" ht="47.25">
      <c r="A32" s="136">
        <v>7</v>
      </c>
      <c r="B32" s="149" t="s">
        <v>58</v>
      </c>
      <c r="C32" s="147" t="s">
        <v>32</v>
      </c>
      <c r="D32" s="147" t="s">
        <v>306</v>
      </c>
      <c r="E32" s="147" t="s">
        <v>52</v>
      </c>
      <c r="F32" s="147" t="s">
        <v>59</v>
      </c>
      <c r="G32" s="147">
        <v>3600</v>
      </c>
      <c r="H32" s="147">
        <v>3600</v>
      </c>
      <c r="I32" s="75"/>
      <c r="J32" s="147"/>
      <c r="K32" s="147"/>
      <c r="L32" s="147"/>
      <c r="M32" s="147"/>
      <c r="N32" s="147">
        <v>3200</v>
      </c>
      <c r="O32" s="147">
        <v>3200</v>
      </c>
      <c r="P32" s="147"/>
      <c r="Q32" s="147"/>
      <c r="R32" s="147"/>
      <c r="S32" s="147"/>
      <c r="T32" s="147">
        <v>0</v>
      </c>
      <c r="U32" s="147"/>
      <c r="V32" s="147"/>
      <c r="W32" s="147">
        <v>3600</v>
      </c>
      <c r="X32" s="147">
        <v>3600</v>
      </c>
      <c r="Y32" s="147"/>
      <c r="Z32" s="147">
        <v>2500</v>
      </c>
      <c r="AA32" s="147">
        <v>2500</v>
      </c>
      <c r="AB32" s="147"/>
      <c r="AC32" s="151" t="s">
        <v>34</v>
      </c>
      <c r="AD32" s="151"/>
      <c r="AE32" s="117">
        <f t="shared" si="8"/>
        <v>0.69444444444444442</v>
      </c>
    </row>
    <row r="33" spans="1:31" ht="47.25">
      <c r="A33" s="136">
        <v>8</v>
      </c>
      <c r="B33" s="149" t="s">
        <v>60</v>
      </c>
      <c r="C33" s="147" t="s">
        <v>32</v>
      </c>
      <c r="D33" s="147" t="s">
        <v>306</v>
      </c>
      <c r="E33" s="147" t="s">
        <v>52</v>
      </c>
      <c r="F33" s="147" t="s">
        <v>280</v>
      </c>
      <c r="G33" s="147">
        <v>2420</v>
      </c>
      <c r="H33" s="147">
        <v>2420</v>
      </c>
      <c r="I33" s="75"/>
      <c r="J33" s="147"/>
      <c r="K33" s="147"/>
      <c r="L33" s="147"/>
      <c r="M33" s="147"/>
      <c r="N33" s="147">
        <v>2200</v>
      </c>
      <c r="O33" s="147">
        <v>2200</v>
      </c>
      <c r="P33" s="147"/>
      <c r="Q33" s="147"/>
      <c r="R33" s="147"/>
      <c r="S33" s="147"/>
      <c r="T33" s="147">
        <v>0</v>
      </c>
      <c r="U33" s="147"/>
      <c r="V33" s="147"/>
      <c r="W33" s="147">
        <v>2420</v>
      </c>
      <c r="X33" s="147">
        <v>2420</v>
      </c>
      <c r="Y33" s="147"/>
      <c r="Z33" s="147">
        <v>2000</v>
      </c>
      <c r="AA33" s="147">
        <v>2000</v>
      </c>
      <c r="AB33" s="147"/>
      <c r="AC33" s="151" t="s">
        <v>34</v>
      </c>
      <c r="AD33" s="151"/>
      <c r="AE33" s="117">
        <f t="shared" si="8"/>
        <v>0.82644628099173556</v>
      </c>
    </row>
    <row r="34" spans="1:31" ht="47.25">
      <c r="A34" s="136">
        <v>9</v>
      </c>
      <c r="B34" s="158" t="s">
        <v>61</v>
      </c>
      <c r="C34" s="147" t="s">
        <v>33</v>
      </c>
      <c r="D34" s="147" t="s">
        <v>62</v>
      </c>
      <c r="E34" s="147" t="s">
        <v>52</v>
      </c>
      <c r="F34" s="147" t="s">
        <v>63</v>
      </c>
      <c r="G34" s="159">
        <v>1347</v>
      </c>
      <c r="H34" s="159">
        <v>1347</v>
      </c>
      <c r="I34" s="75"/>
      <c r="J34" s="147"/>
      <c r="K34" s="147"/>
      <c r="L34" s="147"/>
      <c r="M34" s="147"/>
      <c r="N34" s="147">
        <v>1200</v>
      </c>
      <c r="O34" s="147">
        <v>1200</v>
      </c>
      <c r="P34" s="147"/>
      <c r="Q34" s="147"/>
      <c r="R34" s="147"/>
      <c r="S34" s="147"/>
      <c r="T34" s="147">
        <v>0</v>
      </c>
      <c r="U34" s="147"/>
      <c r="V34" s="147"/>
      <c r="W34" s="159">
        <v>1347</v>
      </c>
      <c r="X34" s="159">
        <v>1347</v>
      </c>
      <c r="Y34" s="147"/>
      <c r="Z34" s="147">
        <v>1100</v>
      </c>
      <c r="AA34" s="147">
        <v>1100</v>
      </c>
      <c r="AB34" s="147"/>
      <c r="AC34" s="151" t="s">
        <v>34</v>
      </c>
      <c r="AD34" s="151"/>
      <c r="AE34" s="117">
        <f t="shared" si="8"/>
        <v>0.81662954714179659</v>
      </c>
    </row>
    <row r="35" spans="1:31" ht="47.25">
      <c r="A35" s="136">
        <v>10</v>
      </c>
      <c r="B35" s="158" t="s">
        <v>64</v>
      </c>
      <c r="C35" s="147" t="s">
        <v>38</v>
      </c>
      <c r="D35" s="147" t="s">
        <v>306</v>
      </c>
      <c r="E35" s="147" t="s">
        <v>65</v>
      </c>
      <c r="F35" s="147" t="s">
        <v>66</v>
      </c>
      <c r="G35" s="159">
        <v>2920</v>
      </c>
      <c r="H35" s="159">
        <v>2920</v>
      </c>
      <c r="I35" s="75"/>
      <c r="J35" s="147"/>
      <c r="K35" s="147"/>
      <c r="L35" s="147"/>
      <c r="M35" s="147"/>
      <c r="N35" s="147">
        <v>2700</v>
      </c>
      <c r="O35" s="147">
        <v>2700</v>
      </c>
      <c r="P35" s="147"/>
      <c r="Q35" s="147"/>
      <c r="R35" s="147"/>
      <c r="S35" s="147"/>
      <c r="T35" s="147">
        <v>0</v>
      </c>
      <c r="U35" s="147"/>
      <c r="V35" s="147"/>
      <c r="W35" s="159">
        <v>2920</v>
      </c>
      <c r="X35" s="159">
        <v>2920</v>
      </c>
      <c r="Y35" s="147"/>
      <c r="Z35" s="147">
        <v>2000</v>
      </c>
      <c r="AA35" s="147">
        <v>2000</v>
      </c>
      <c r="AB35" s="147"/>
      <c r="AC35" s="151" t="s">
        <v>34</v>
      </c>
      <c r="AD35" s="151"/>
      <c r="AE35" s="117">
        <f t="shared" si="8"/>
        <v>0.68493150684931503</v>
      </c>
    </row>
    <row r="36" spans="1:31" ht="47.25">
      <c r="A36" s="136">
        <v>11</v>
      </c>
      <c r="B36" s="158" t="s">
        <v>67</v>
      </c>
      <c r="C36" s="147" t="s">
        <v>33</v>
      </c>
      <c r="D36" s="147"/>
      <c r="E36" s="147" t="s">
        <v>52</v>
      </c>
      <c r="F36" s="147" t="s">
        <v>68</v>
      </c>
      <c r="G36" s="160">
        <v>3897</v>
      </c>
      <c r="H36" s="160">
        <v>3897</v>
      </c>
      <c r="I36" s="75"/>
      <c r="J36" s="160"/>
      <c r="K36" s="147"/>
      <c r="L36" s="147"/>
      <c r="M36" s="147"/>
      <c r="N36" s="147">
        <v>3500</v>
      </c>
      <c r="O36" s="147">
        <v>3500</v>
      </c>
      <c r="P36" s="147"/>
      <c r="Q36" s="147"/>
      <c r="R36" s="147"/>
      <c r="S36" s="160"/>
      <c r="T36" s="147">
        <v>0</v>
      </c>
      <c r="U36" s="147"/>
      <c r="V36" s="160"/>
      <c r="W36" s="160">
        <v>3897</v>
      </c>
      <c r="X36" s="160">
        <v>3897</v>
      </c>
      <c r="Y36" s="160"/>
      <c r="Z36" s="160">
        <v>3000</v>
      </c>
      <c r="AA36" s="160">
        <v>3000</v>
      </c>
      <c r="AB36" s="160"/>
      <c r="AC36" s="151" t="s">
        <v>34</v>
      </c>
      <c r="AD36" s="151"/>
      <c r="AE36" s="117">
        <f t="shared" si="8"/>
        <v>0.76982294072363355</v>
      </c>
    </row>
    <row r="37" spans="1:31" ht="47.25">
      <c r="A37" s="136">
        <v>12</v>
      </c>
      <c r="B37" s="149" t="s">
        <v>69</v>
      </c>
      <c r="C37" s="147" t="s">
        <v>32</v>
      </c>
      <c r="D37" s="147" t="s">
        <v>307</v>
      </c>
      <c r="E37" s="147" t="s">
        <v>52</v>
      </c>
      <c r="F37" s="147" t="s">
        <v>281</v>
      </c>
      <c r="G37" s="147">
        <v>3994</v>
      </c>
      <c r="H37" s="147">
        <v>3994</v>
      </c>
      <c r="I37" s="75"/>
      <c r="J37" s="147"/>
      <c r="K37" s="147"/>
      <c r="L37" s="140"/>
      <c r="M37" s="140"/>
      <c r="N37" s="147">
        <v>3600</v>
      </c>
      <c r="O37" s="147">
        <v>3600</v>
      </c>
      <c r="P37" s="148"/>
      <c r="Q37" s="148"/>
      <c r="R37" s="148"/>
      <c r="S37" s="147"/>
      <c r="T37" s="147">
        <v>0</v>
      </c>
      <c r="U37" s="147"/>
      <c r="V37" s="147"/>
      <c r="W37" s="147">
        <v>3994</v>
      </c>
      <c r="X37" s="147">
        <v>3994</v>
      </c>
      <c r="Y37" s="147"/>
      <c r="Z37" s="147">
        <v>3000</v>
      </c>
      <c r="AA37" s="147">
        <v>3000</v>
      </c>
      <c r="AB37" s="147"/>
      <c r="AC37" s="151" t="s">
        <v>34</v>
      </c>
      <c r="AD37" s="151"/>
      <c r="AE37" s="117">
        <f t="shared" si="8"/>
        <v>0.75112669003505261</v>
      </c>
    </row>
    <row r="38" spans="1:31" ht="47.25">
      <c r="A38" s="136">
        <v>13</v>
      </c>
      <c r="B38" s="149" t="s">
        <v>71</v>
      </c>
      <c r="C38" s="147" t="s">
        <v>72</v>
      </c>
      <c r="D38" s="147" t="s">
        <v>306</v>
      </c>
      <c r="E38" s="147" t="s">
        <v>49</v>
      </c>
      <c r="F38" s="147" t="s">
        <v>282</v>
      </c>
      <c r="G38" s="147">
        <v>1913</v>
      </c>
      <c r="H38" s="147">
        <v>1913</v>
      </c>
      <c r="I38" s="75"/>
      <c r="J38" s="147"/>
      <c r="K38" s="147"/>
      <c r="L38" s="147"/>
      <c r="M38" s="147"/>
      <c r="N38" s="147">
        <v>1700</v>
      </c>
      <c r="O38" s="147">
        <v>1700</v>
      </c>
      <c r="P38" s="147"/>
      <c r="Q38" s="147"/>
      <c r="R38" s="147"/>
      <c r="S38" s="147"/>
      <c r="T38" s="147">
        <v>0</v>
      </c>
      <c r="U38" s="147"/>
      <c r="V38" s="147"/>
      <c r="W38" s="147">
        <v>1913</v>
      </c>
      <c r="X38" s="147">
        <v>1913</v>
      </c>
      <c r="Y38" s="147"/>
      <c r="Z38" s="147">
        <v>1500</v>
      </c>
      <c r="AA38" s="147">
        <v>1500</v>
      </c>
      <c r="AB38" s="147"/>
      <c r="AC38" s="151" t="s">
        <v>34</v>
      </c>
      <c r="AD38" s="151"/>
      <c r="AE38" s="117">
        <f t="shared" si="8"/>
        <v>0.78410872974385781</v>
      </c>
    </row>
    <row r="39" spans="1:31" ht="63">
      <c r="A39" s="136">
        <v>14</v>
      </c>
      <c r="B39" s="149" t="s">
        <v>73</v>
      </c>
      <c r="C39" s="147" t="s">
        <v>28</v>
      </c>
      <c r="D39" s="147" t="s">
        <v>74</v>
      </c>
      <c r="E39" s="147" t="s">
        <v>52</v>
      </c>
      <c r="F39" s="147" t="s">
        <v>75</v>
      </c>
      <c r="G39" s="147">
        <v>792</v>
      </c>
      <c r="H39" s="147">
        <v>792</v>
      </c>
      <c r="I39" s="75"/>
      <c r="J39" s="147"/>
      <c r="K39" s="147"/>
      <c r="L39" s="147"/>
      <c r="M39" s="147"/>
      <c r="N39" s="147">
        <v>700</v>
      </c>
      <c r="O39" s="147">
        <v>700</v>
      </c>
      <c r="P39" s="147"/>
      <c r="Q39" s="147"/>
      <c r="R39" s="147"/>
      <c r="S39" s="147"/>
      <c r="T39" s="147">
        <v>0</v>
      </c>
      <c r="U39" s="147"/>
      <c r="V39" s="147"/>
      <c r="W39" s="147">
        <v>792</v>
      </c>
      <c r="X39" s="147">
        <v>792</v>
      </c>
      <c r="Y39" s="147"/>
      <c r="Z39" s="147">
        <v>650</v>
      </c>
      <c r="AA39" s="147">
        <v>650</v>
      </c>
      <c r="AB39" s="147"/>
      <c r="AC39" s="151" t="s">
        <v>34</v>
      </c>
      <c r="AD39" s="151"/>
      <c r="AE39" s="117">
        <f t="shared" si="8"/>
        <v>0.82070707070707072</v>
      </c>
    </row>
    <row r="40" spans="1:31" ht="47.25">
      <c r="A40" s="136">
        <v>15</v>
      </c>
      <c r="B40" s="149" t="s">
        <v>283</v>
      </c>
      <c r="C40" s="147" t="s">
        <v>28</v>
      </c>
      <c r="D40" s="147" t="s">
        <v>284</v>
      </c>
      <c r="E40" s="147" t="s">
        <v>65</v>
      </c>
      <c r="F40" s="147" t="s">
        <v>285</v>
      </c>
      <c r="G40" s="147">
        <v>3811</v>
      </c>
      <c r="H40" s="147">
        <v>3811</v>
      </c>
      <c r="I40" s="75"/>
      <c r="J40" s="147"/>
      <c r="K40" s="147"/>
      <c r="L40" s="147"/>
      <c r="M40" s="147"/>
      <c r="N40" s="147">
        <v>0</v>
      </c>
      <c r="O40" s="147">
        <v>0</v>
      </c>
      <c r="P40" s="147"/>
      <c r="Q40" s="147"/>
      <c r="R40" s="147"/>
      <c r="S40" s="147"/>
      <c r="T40" s="147"/>
      <c r="U40" s="147"/>
      <c r="V40" s="147"/>
      <c r="W40" s="147">
        <v>3811</v>
      </c>
      <c r="X40" s="147">
        <v>3811</v>
      </c>
      <c r="Y40" s="147"/>
      <c r="Z40" s="147">
        <v>3000</v>
      </c>
      <c r="AA40" s="147">
        <v>3000</v>
      </c>
      <c r="AB40" s="147"/>
      <c r="AC40" s="151" t="s">
        <v>34</v>
      </c>
      <c r="AD40" s="151"/>
      <c r="AE40" s="117">
        <f t="shared" si="8"/>
        <v>0.78719496195224348</v>
      </c>
    </row>
    <row r="41" spans="1:31" ht="47.25">
      <c r="A41" s="136">
        <v>16</v>
      </c>
      <c r="B41" s="149" t="s">
        <v>297</v>
      </c>
      <c r="C41" s="147" t="s">
        <v>27</v>
      </c>
      <c r="D41" s="147" t="s">
        <v>286</v>
      </c>
      <c r="E41" s="147" t="s">
        <v>52</v>
      </c>
      <c r="F41" s="147" t="s">
        <v>298</v>
      </c>
      <c r="G41" s="160">
        <v>8535</v>
      </c>
      <c r="H41" s="147">
        <v>8535</v>
      </c>
      <c r="I41" s="75"/>
      <c r="J41" s="147"/>
      <c r="K41" s="147"/>
      <c r="L41" s="147"/>
      <c r="M41" s="147"/>
      <c r="N41" s="147"/>
      <c r="O41" s="147"/>
      <c r="P41" s="147"/>
      <c r="Q41" s="147"/>
      <c r="R41" s="147"/>
      <c r="S41" s="147"/>
      <c r="T41" s="147">
        <v>0</v>
      </c>
      <c r="U41" s="147"/>
      <c r="V41" s="147"/>
      <c r="W41" s="160">
        <v>8535</v>
      </c>
      <c r="X41" s="147">
        <v>8535</v>
      </c>
      <c r="Y41" s="147"/>
      <c r="Z41" s="147">
        <v>6000</v>
      </c>
      <c r="AA41" s="147">
        <v>6000</v>
      </c>
      <c r="AB41" s="147"/>
      <c r="AC41" s="151" t="s">
        <v>278</v>
      </c>
      <c r="AD41" s="151"/>
      <c r="AE41" s="117">
        <f t="shared" si="8"/>
        <v>0.70298769771529002</v>
      </c>
    </row>
    <row r="42" spans="1:31" ht="63">
      <c r="A42" s="136">
        <v>17</v>
      </c>
      <c r="B42" s="158" t="s">
        <v>76</v>
      </c>
      <c r="C42" s="147" t="s">
        <v>33</v>
      </c>
      <c r="D42" s="147"/>
      <c r="E42" s="147" t="s">
        <v>49</v>
      </c>
      <c r="F42" s="147" t="s">
        <v>394</v>
      </c>
      <c r="G42" s="159">
        <f>H42+I42</f>
        <v>8553</v>
      </c>
      <c r="H42" s="159">
        <v>8553</v>
      </c>
      <c r="I42" s="75"/>
      <c r="J42" s="147"/>
      <c r="K42" s="147"/>
      <c r="L42" s="147"/>
      <c r="M42" s="147"/>
      <c r="N42" s="147"/>
      <c r="O42" s="147"/>
      <c r="P42" s="147"/>
      <c r="Q42" s="147"/>
      <c r="R42" s="147"/>
      <c r="S42" s="147"/>
      <c r="T42" s="147">
        <v>0</v>
      </c>
      <c r="U42" s="147"/>
      <c r="V42" s="147"/>
      <c r="W42" s="159">
        <f>X42+Y42</f>
        <v>8553</v>
      </c>
      <c r="X42" s="159">
        <v>8553</v>
      </c>
      <c r="Y42" s="147"/>
      <c r="Z42" s="147">
        <v>6000</v>
      </c>
      <c r="AA42" s="147">
        <v>6000</v>
      </c>
      <c r="AB42" s="147"/>
      <c r="AC42" s="151" t="s">
        <v>34</v>
      </c>
      <c r="AD42" s="151"/>
      <c r="AE42" s="117">
        <f t="shared" si="8"/>
        <v>0.70150824272185197</v>
      </c>
    </row>
    <row r="43" spans="1:31" ht="47.25">
      <c r="A43" s="136">
        <v>18</v>
      </c>
      <c r="B43" s="149" t="s">
        <v>299</v>
      </c>
      <c r="C43" s="147" t="s">
        <v>32</v>
      </c>
      <c r="D43" s="147"/>
      <c r="E43" s="147" t="s">
        <v>52</v>
      </c>
      <c r="F43" s="147" t="s">
        <v>300</v>
      </c>
      <c r="G43" s="147">
        <v>83900</v>
      </c>
      <c r="H43" s="147">
        <v>83900</v>
      </c>
      <c r="I43" s="75"/>
      <c r="J43" s="147"/>
      <c r="K43" s="147"/>
      <c r="L43" s="140"/>
      <c r="M43" s="140"/>
      <c r="N43" s="147"/>
      <c r="O43" s="147"/>
      <c r="P43" s="148"/>
      <c r="Q43" s="148" t="s">
        <v>77</v>
      </c>
      <c r="R43" s="148"/>
      <c r="S43" s="147"/>
      <c r="T43" s="147">
        <v>0</v>
      </c>
      <c r="U43" s="147"/>
      <c r="V43" s="147"/>
      <c r="W43" s="147">
        <v>76500</v>
      </c>
      <c r="X43" s="147">
        <v>76500</v>
      </c>
      <c r="Y43" s="147"/>
      <c r="Z43" s="147">
        <v>59690</v>
      </c>
      <c r="AA43" s="147">
        <v>59690</v>
      </c>
      <c r="AB43" s="147"/>
      <c r="AC43" s="151" t="s">
        <v>34</v>
      </c>
      <c r="AD43" s="151"/>
      <c r="AE43" s="117" t="e">
        <f t="shared" si="8"/>
        <v>#VALUE!</v>
      </c>
    </row>
    <row r="44" spans="1:31" ht="47.25">
      <c r="A44" s="136">
        <v>19</v>
      </c>
      <c r="B44" s="149" t="s">
        <v>78</v>
      </c>
      <c r="C44" s="147" t="s">
        <v>27</v>
      </c>
      <c r="D44" s="147" t="s">
        <v>308</v>
      </c>
      <c r="E44" s="147" t="s">
        <v>52</v>
      </c>
      <c r="F44" s="147" t="s">
        <v>79</v>
      </c>
      <c r="G44" s="147">
        <v>5541</v>
      </c>
      <c r="H44" s="147">
        <v>5541</v>
      </c>
      <c r="I44" s="75"/>
      <c r="J44" s="147"/>
      <c r="K44" s="147"/>
      <c r="L44" s="140"/>
      <c r="M44" s="140"/>
      <c r="N44" s="147"/>
      <c r="O44" s="147"/>
      <c r="P44" s="147"/>
      <c r="Q44" s="147"/>
      <c r="R44" s="147"/>
      <c r="S44" s="147"/>
      <c r="T44" s="147">
        <v>0</v>
      </c>
      <c r="U44" s="147"/>
      <c r="V44" s="147"/>
      <c r="W44" s="147">
        <v>5541</v>
      </c>
      <c r="X44" s="147">
        <v>5541</v>
      </c>
      <c r="Y44" s="147"/>
      <c r="Z44" s="147">
        <v>4500</v>
      </c>
      <c r="AA44" s="147">
        <v>4500</v>
      </c>
      <c r="AB44" s="147"/>
      <c r="AC44" s="151" t="s">
        <v>34</v>
      </c>
      <c r="AD44" s="151"/>
      <c r="AE44" s="117">
        <f t="shared" si="8"/>
        <v>0.81212777476989717</v>
      </c>
    </row>
    <row r="45" spans="1:31" ht="189">
      <c r="A45" s="136">
        <v>20</v>
      </c>
      <c r="B45" s="149" t="s">
        <v>80</v>
      </c>
      <c r="C45" s="147" t="s">
        <v>31</v>
      </c>
      <c r="D45" s="147" t="s">
        <v>81</v>
      </c>
      <c r="E45" s="147" t="s">
        <v>57</v>
      </c>
      <c r="F45" s="147" t="s">
        <v>82</v>
      </c>
      <c r="G45" s="147">
        <v>2189</v>
      </c>
      <c r="H45" s="147">
        <v>2189</v>
      </c>
      <c r="I45" s="75"/>
      <c r="J45" s="147"/>
      <c r="K45" s="147"/>
      <c r="L45" s="147"/>
      <c r="M45" s="147"/>
      <c r="N45" s="147"/>
      <c r="O45" s="147"/>
      <c r="P45" s="147"/>
      <c r="Q45" s="147"/>
      <c r="R45" s="147"/>
      <c r="S45" s="147"/>
      <c r="T45" s="147">
        <v>0</v>
      </c>
      <c r="U45" s="147"/>
      <c r="V45" s="147"/>
      <c r="W45" s="147">
        <v>2189</v>
      </c>
      <c r="X45" s="147">
        <v>2189</v>
      </c>
      <c r="Y45" s="147"/>
      <c r="Z45" s="147">
        <v>1700</v>
      </c>
      <c r="AA45" s="147">
        <v>1700</v>
      </c>
      <c r="AB45" s="147"/>
      <c r="AC45" s="151" t="s">
        <v>34</v>
      </c>
      <c r="AD45" s="151"/>
      <c r="AE45" s="117">
        <f t="shared" si="8"/>
        <v>0.77661032434901778</v>
      </c>
    </row>
    <row r="46" spans="1:31" ht="47.25">
      <c r="A46" s="136">
        <v>21</v>
      </c>
      <c r="B46" s="149" t="s">
        <v>403</v>
      </c>
      <c r="C46" s="147" t="s">
        <v>32</v>
      </c>
      <c r="D46" s="147" t="s">
        <v>306</v>
      </c>
      <c r="E46" s="147" t="s">
        <v>57</v>
      </c>
      <c r="F46" s="147" t="s">
        <v>404</v>
      </c>
      <c r="G46" s="147">
        <f>H46+I46</f>
        <v>3733</v>
      </c>
      <c r="H46" s="147">
        <v>3733</v>
      </c>
      <c r="I46" s="75"/>
      <c r="J46" s="147"/>
      <c r="K46" s="147"/>
      <c r="L46" s="147"/>
      <c r="M46" s="147"/>
      <c r="N46" s="147"/>
      <c r="O46" s="147"/>
      <c r="P46" s="147"/>
      <c r="Q46" s="147"/>
      <c r="R46" s="147"/>
      <c r="S46" s="147"/>
      <c r="T46" s="147"/>
      <c r="U46" s="147"/>
      <c r="V46" s="147"/>
      <c r="W46" s="147">
        <f>X46+Y46</f>
        <v>3733</v>
      </c>
      <c r="X46" s="147">
        <v>3733</v>
      </c>
      <c r="Y46" s="147"/>
      <c r="Z46" s="147">
        <f>AA46+AB46</f>
        <v>3000</v>
      </c>
      <c r="AA46" s="147">
        <v>3000</v>
      </c>
      <c r="AB46" s="147"/>
      <c r="AC46" s="151" t="s">
        <v>406</v>
      </c>
      <c r="AD46" s="151"/>
      <c r="AE46" s="117">
        <f t="shared" si="8"/>
        <v>0.80364318242700239</v>
      </c>
    </row>
    <row r="47" spans="1:31" ht="78.75">
      <c r="A47" s="136">
        <v>22</v>
      </c>
      <c r="B47" s="149" t="s">
        <v>83</v>
      </c>
      <c r="C47" s="147" t="s">
        <v>31</v>
      </c>
      <c r="D47" s="147" t="s">
        <v>309</v>
      </c>
      <c r="E47" s="147" t="s">
        <v>57</v>
      </c>
      <c r="F47" s="147" t="s">
        <v>405</v>
      </c>
      <c r="G47" s="147">
        <v>30000</v>
      </c>
      <c r="H47" s="147">
        <v>30000</v>
      </c>
      <c r="I47" s="75"/>
      <c r="J47" s="147"/>
      <c r="K47" s="147"/>
      <c r="L47" s="140"/>
      <c r="M47" s="140"/>
      <c r="N47" s="147"/>
      <c r="O47" s="147"/>
      <c r="P47" s="148"/>
      <c r="Q47" s="148"/>
      <c r="R47" s="148"/>
      <c r="S47" s="147"/>
      <c r="T47" s="147">
        <v>0</v>
      </c>
      <c r="U47" s="147"/>
      <c r="V47" s="147"/>
      <c r="W47" s="147">
        <v>25000</v>
      </c>
      <c r="X47" s="147">
        <v>25000</v>
      </c>
      <c r="Y47" s="147"/>
      <c r="Z47" s="147">
        <v>20000</v>
      </c>
      <c r="AA47" s="147">
        <v>20000</v>
      </c>
      <c r="AB47" s="147"/>
      <c r="AC47" s="151" t="s">
        <v>125</v>
      </c>
      <c r="AD47" s="151"/>
      <c r="AE47" s="117">
        <f t="shared" si="8"/>
        <v>0.66666666666666663</v>
      </c>
    </row>
    <row r="48" spans="1:31" s="105" customFormat="1" ht="63">
      <c r="A48" s="136">
        <v>23</v>
      </c>
      <c r="B48" s="149" t="s">
        <v>310</v>
      </c>
      <c r="C48" s="147" t="s">
        <v>311</v>
      </c>
      <c r="D48" s="147"/>
      <c r="E48" s="147" t="s">
        <v>57</v>
      </c>
      <c r="F48" s="147" t="s">
        <v>312</v>
      </c>
      <c r="G48" s="147">
        <v>8000</v>
      </c>
      <c r="H48" s="147">
        <v>8000</v>
      </c>
      <c r="I48" s="75"/>
      <c r="J48" s="147"/>
      <c r="K48" s="147"/>
      <c r="L48" s="140"/>
      <c r="M48" s="140"/>
      <c r="N48" s="147"/>
      <c r="O48" s="147"/>
      <c r="P48" s="148"/>
      <c r="Q48" s="148"/>
      <c r="R48" s="148"/>
      <c r="S48" s="147"/>
      <c r="T48" s="147"/>
      <c r="U48" s="147"/>
      <c r="V48" s="147"/>
      <c r="W48" s="147">
        <v>8000</v>
      </c>
      <c r="X48" s="147">
        <v>8000</v>
      </c>
      <c r="Y48" s="147"/>
      <c r="Z48" s="147">
        <v>6000</v>
      </c>
      <c r="AA48" s="147">
        <v>6000</v>
      </c>
      <c r="AB48" s="147"/>
      <c r="AC48" s="151" t="s">
        <v>175</v>
      </c>
      <c r="AD48" s="151"/>
      <c r="AE48" s="117">
        <f t="shared" si="8"/>
        <v>0.75</v>
      </c>
    </row>
    <row r="49" spans="1:31" ht="47.25">
      <c r="A49" s="136">
        <v>24</v>
      </c>
      <c r="B49" s="149" t="s">
        <v>84</v>
      </c>
      <c r="C49" s="147" t="s">
        <v>38</v>
      </c>
      <c r="D49" s="147"/>
      <c r="E49" s="147">
        <v>2018</v>
      </c>
      <c r="F49" s="147" t="s">
        <v>313</v>
      </c>
      <c r="G49" s="147">
        <v>42999</v>
      </c>
      <c r="H49" s="147">
        <v>15000</v>
      </c>
      <c r="I49" s="147">
        <f>G49-H49</f>
        <v>27999</v>
      </c>
      <c r="J49" s="147"/>
      <c r="K49" s="147"/>
      <c r="L49" s="147"/>
      <c r="M49" s="147"/>
      <c r="N49" s="147"/>
      <c r="O49" s="147"/>
      <c r="P49" s="147"/>
      <c r="Q49" s="147"/>
      <c r="R49" s="147"/>
      <c r="S49" s="147"/>
      <c r="T49" s="147"/>
      <c r="U49" s="147"/>
      <c r="V49" s="147"/>
      <c r="W49" s="147">
        <v>8000</v>
      </c>
      <c r="X49" s="147">
        <v>8000</v>
      </c>
      <c r="Y49" s="147"/>
      <c r="Z49" s="147">
        <v>8000</v>
      </c>
      <c r="AA49" s="147">
        <v>8000</v>
      </c>
      <c r="AB49" s="147"/>
      <c r="AC49" s="151" t="s">
        <v>202</v>
      </c>
      <c r="AD49" s="151"/>
      <c r="AE49" s="117">
        <f t="shared" si="8"/>
        <v>0.18605083839159051</v>
      </c>
    </row>
    <row r="50" spans="1:31" ht="42" customHeight="1">
      <c r="A50" s="106">
        <v>2</v>
      </c>
      <c r="B50" s="148" t="s">
        <v>419</v>
      </c>
      <c r="C50" s="73"/>
      <c r="D50" s="73"/>
      <c r="E50" s="73"/>
      <c r="F50" s="73"/>
      <c r="G50" s="73">
        <f>G51</f>
        <v>10289</v>
      </c>
      <c r="H50" s="73">
        <f t="shared" ref="H50:AB50" si="9">H51</f>
        <v>10289</v>
      </c>
      <c r="I50" s="73">
        <f t="shared" si="9"/>
        <v>0</v>
      </c>
      <c r="J50" s="73">
        <f t="shared" si="9"/>
        <v>0</v>
      </c>
      <c r="K50" s="73">
        <f t="shared" si="9"/>
        <v>0</v>
      </c>
      <c r="L50" s="73">
        <f t="shared" si="9"/>
        <v>0</v>
      </c>
      <c r="M50" s="73">
        <f t="shared" si="9"/>
        <v>0</v>
      </c>
      <c r="N50" s="73">
        <f t="shared" si="9"/>
        <v>5703</v>
      </c>
      <c r="O50" s="73">
        <f t="shared" si="9"/>
        <v>5703</v>
      </c>
      <c r="P50" s="73">
        <f t="shared" si="9"/>
        <v>0</v>
      </c>
      <c r="Q50" s="73">
        <f t="shared" si="9"/>
        <v>0</v>
      </c>
      <c r="R50" s="73">
        <f t="shared" si="9"/>
        <v>0</v>
      </c>
      <c r="S50" s="73">
        <f t="shared" si="9"/>
        <v>0</v>
      </c>
      <c r="T50" s="73">
        <f t="shared" si="9"/>
        <v>0</v>
      </c>
      <c r="U50" s="73">
        <f t="shared" si="9"/>
        <v>0</v>
      </c>
      <c r="V50" s="73">
        <f t="shared" si="9"/>
        <v>0</v>
      </c>
      <c r="W50" s="73">
        <f t="shared" si="9"/>
        <v>9859</v>
      </c>
      <c r="X50" s="73">
        <f t="shared" si="9"/>
        <v>9859</v>
      </c>
      <c r="Y50" s="73">
        <f t="shared" si="9"/>
        <v>0</v>
      </c>
      <c r="Z50" s="73">
        <f t="shared" si="9"/>
        <v>7950</v>
      </c>
      <c r="AA50" s="73">
        <f t="shared" si="9"/>
        <v>7950</v>
      </c>
      <c r="AB50" s="73">
        <f t="shared" si="9"/>
        <v>0</v>
      </c>
      <c r="AC50" s="73"/>
      <c r="AD50" s="73"/>
      <c r="AE50" s="117">
        <f t="shared" si="8"/>
        <v>0.7726698415783847</v>
      </c>
    </row>
    <row r="51" spans="1:31" ht="23.25">
      <c r="A51" s="164" t="s">
        <v>26</v>
      </c>
      <c r="B51" s="165" t="s">
        <v>40</v>
      </c>
      <c r="C51" s="85"/>
      <c r="D51" s="85"/>
      <c r="E51" s="85"/>
      <c r="F51" s="73"/>
      <c r="G51" s="166">
        <f>SUM(G52:G54)</f>
        <v>10289</v>
      </c>
      <c r="H51" s="166">
        <f t="shared" ref="H51:Y51" si="10">SUM(H52:H54)</f>
        <v>10289</v>
      </c>
      <c r="I51" s="166">
        <f t="shared" si="10"/>
        <v>0</v>
      </c>
      <c r="J51" s="166">
        <f t="shared" si="10"/>
        <v>0</v>
      </c>
      <c r="K51" s="166">
        <f t="shared" si="10"/>
        <v>0</v>
      </c>
      <c r="L51" s="166">
        <f t="shared" si="10"/>
        <v>0</v>
      </c>
      <c r="M51" s="166">
        <f t="shared" si="10"/>
        <v>0</v>
      </c>
      <c r="N51" s="166">
        <f t="shared" si="10"/>
        <v>5703</v>
      </c>
      <c r="O51" s="166">
        <f t="shared" si="10"/>
        <v>5703</v>
      </c>
      <c r="P51" s="166">
        <f t="shared" si="10"/>
        <v>0</v>
      </c>
      <c r="Q51" s="166">
        <f t="shared" si="10"/>
        <v>0</v>
      </c>
      <c r="R51" s="166">
        <f t="shared" si="10"/>
        <v>0</v>
      </c>
      <c r="S51" s="166">
        <f t="shared" si="10"/>
        <v>0</v>
      </c>
      <c r="T51" s="166">
        <f t="shared" si="10"/>
        <v>0</v>
      </c>
      <c r="U51" s="166">
        <f t="shared" si="10"/>
        <v>0</v>
      </c>
      <c r="V51" s="166">
        <f t="shared" si="10"/>
        <v>0</v>
      </c>
      <c r="W51" s="166">
        <f t="shared" si="10"/>
        <v>9859</v>
      </c>
      <c r="X51" s="166">
        <f t="shared" si="10"/>
        <v>9859</v>
      </c>
      <c r="Y51" s="166">
        <f t="shared" si="10"/>
        <v>0</v>
      </c>
      <c r="Z51" s="166">
        <f>SUM(Z52:Z54)</f>
        <v>7950</v>
      </c>
      <c r="AA51" s="166">
        <f>SUM(AA52:AA54)</f>
        <v>7950</v>
      </c>
      <c r="AB51" s="166">
        <f>SUM(AB52:AB54)</f>
        <v>0</v>
      </c>
      <c r="AC51" s="167"/>
      <c r="AD51" s="73"/>
      <c r="AE51" s="117">
        <f t="shared" si="8"/>
        <v>0.7726698415783847</v>
      </c>
    </row>
    <row r="52" spans="1:31" ht="47.25">
      <c r="A52" s="75">
        <v>1</v>
      </c>
      <c r="B52" s="77" t="s">
        <v>88</v>
      </c>
      <c r="C52" s="84" t="s">
        <v>42</v>
      </c>
      <c r="D52" s="84"/>
      <c r="E52" s="84" t="s">
        <v>45</v>
      </c>
      <c r="F52" s="112" t="s">
        <v>314</v>
      </c>
      <c r="G52" s="163">
        <v>3039</v>
      </c>
      <c r="H52" s="140">
        <v>3039</v>
      </c>
      <c r="I52" s="140"/>
      <c r="J52" s="140"/>
      <c r="K52" s="140"/>
      <c r="L52" s="140"/>
      <c r="M52" s="140"/>
      <c r="N52" s="140">
        <v>3048</v>
      </c>
      <c r="O52" s="112">
        <v>3048</v>
      </c>
      <c r="P52" s="140"/>
      <c r="Q52" s="112">
        <v>0</v>
      </c>
      <c r="R52" s="112">
        <v>0</v>
      </c>
      <c r="S52" s="140"/>
      <c r="T52" s="140"/>
      <c r="U52" s="140"/>
      <c r="V52" s="140"/>
      <c r="W52" s="140">
        <v>3039</v>
      </c>
      <c r="X52" s="140">
        <f>W52</f>
        <v>3039</v>
      </c>
      <c r="Y52" s="140"/>
      <c r="Z52" s="140">
        <v>2450</v>
      </c>
      <c r="AA52" s="140">
        <v>2450</v>
      </c>
      <c r="AB52" s="140"/>
      <c r="AC52" s="161" t="s">
        <v>87</v>
      </c>
      <c r="AD52" s="161"/>
      <c r="AE52" s="117">
        <f t="shared" si="8"/>
        <v>0.80618624547548534</v>
      </c>
    </row>
    <row r="53" spans="1:31" ht="47.25">
      <c r="A53" s="75">
        <v>2</v>
      </c>
      <c r="B53" s="77" t="s">
        <v>89</v>
      </c>
      <c r="C53" s="84" t="s">
        <v>42</v>
      </c>
      <c r="D53" s="84"/>
      <c r="E53" s="84" t="s">
        <v>90</v>
      </c>
      <c r="F53" s="84" t="s">
        <v>315</v>
      </c>
      <c r="G53" s="163">
        <v>2950</v>
      </c>
      <c r="H53" s="140">
        <v>2950</v>
      </c>
      <c r="I53" s="140"/>
      <c r="J53" s="140"/>
      <c r="K53" s="140"/>
      <c r="L53" s="140"/>
      <c r="M53" s="140"/>
      <c r="N53" s="140">
        <v>2655</v>
      </c>
      <c r="O53" s="112">
        <v>2655</v>
      </c>
      <c r="P53" s="140"/>
      <c r="Q53" s="112">
        <v>0</v>
      </c>
      <c r="R53" s="112">
        <v>0</v>
      </c>
      <c r="S53" s="140"/>
      <c r="T53" s="140"/>
      <c r="U53" s="140"/>
      <c r="V53" s="140"/>
      <c r="W53" s="140">
        <v>2950</v>
      </c>
      <c r="X53" s="140">
        <f>W53</f>
        <v>2950</v>
      </c>
      <c r="Y53" s="140"/>
      <c r="Z53" s="140">
        <v>2300</v>
      </c>
      <c r="AA53" s="140">
        <v>2300</v>
      </c>
      <c r="AB53" s="140"/>
      <c r="AC53" s="161" t="s">
        <v>87</v>
      </c>
      <c r="AD53" s="161"/>
      <c r="AE53" s="117">
        <f t="shared" si="8"/>
        <v>0.77966101694915257</v>
      </c>
    </row>
    <row r="54" spans="1:31" ht="47.25">
      <c r="A54" s="75">
        <v>3</v>
      </c>
      <c r="B54" s="77" t="s">
        <v>91</v>
      </c>
      <c r="C54" s="84" t="s">
        <v>86</v>
      </c>
      <c r="D54" s="84"/>
      <c r="E54" s="84" t="s">
        <v>57</v>
      </c>
      <c r="F54" s="112" t="s">
        <v>92</v>
      </c>
      <c r="G54" s="140">
        <v>4300</v>
      </c>
      <c r="H54" s="140">
        <v>4300</v>
      </c>
      <c r="I54" s="140"/>
      <c r="J54" s="140"/>
      <c r="K54" s="140"/>
      <c r="L54" s="140"/>
      <c r="M54" s="140"/>
      <c r="N54" s="140"/>
      <c r="O54" s="112"/>
      <c r="P54" s="140"/>
      <c r="Q54" s="112"/>
      <c r="R54" s="112"/>
      <c r="S54" s="140"/>
      <c r="T54" s="112"/>
      <c r="U54" s="112"/>
      <c r="V54" s="140"/>
      <c r="W54" s="140">
        <v>3870</v>
      </c>
      <c r="X54" s="140">
        <f>W54</f>
        <v>3870</v>
      </c>
      <c r="Y54" s="140"/>
      <c r="Z54" s="140">
        <v>3200</v>
      </c>
      <c r="AA54" s="140">
        <v>3200</v>
      </c>
      <c r="AB54" s="140"/>
      <c r="AC54" s="161" t="s">
        <v>93</v>
      </c>
      <c r="AD54" s="161"/>
      <c r="AE54" s="117"/>
    </row>
    <row r="55" spans="1:31" ht="23.25">
      <c r="A55" s="106" t="s">
        <v>143</v>
      </c>
      <c r="B55" s="171" t="s">
        <v>420</v>
      </c>
      <c r="C55" s="112"/>
      <c r="D55" s="112"/>
      <c r="E55" s="112"/>
      <c r="F55" s="73"/>
      <c r="G55" s="73">
        <f>G56</f>
        <v>18700</v>
      </c>
      <c r="H55" s="73">
        <f t="shared" ref="H55:AB55" si="11">H56</f>
        <v>13500</v>
      </c>
      <c r="I55" s="73">
        <f t="shared" si="11"/>
        <v>5200</v>
      </c>
      <c r="J55" s="73">
        <f t="shared" si="11"/>
        <v>0</v>
      </c>
      <c r="K55" s="73">
        <f t="shared" si="11"/>
        <v>0</v>
      </c>
      <c r="L55" s="73">
        <f t="shared" si="11"/>
        <v>0</v>
      </c>
      <c r="M55" s="73">
        <f t="shared" si="11"/>
        <v>0</v>
      </c>
      <c r="N55" s="73">
        <f t="shared" si="11"/>
        <v>0</v>
      </c>
      <c r="O55" s="73">
        <f t="shared" si="11"/>
        <v>0</v>
      </c>
      <c r="P55" s="73">
        <f t="shared" si="11"/>
        <v>0</v>
      </c>
      <c r="Q55" s="73">
        <f t="shared" si="11"/>
        <v>0</v>
      </c>
      <c r="R55" s="73">
        <f t="shared" si="11"/>
        <v>0</v>
      </c>
      <c r="S55" s="73">
        <f t="shared" si="11"/>
        <v>0</v>
      </c>
      <c r="T55" s="73">
        <f t="shared" si="11"/>
        <v>0</v>
      </c>
      <c r="U55" s="73">
        <f t="shared" si="11"/>
        <v>0</v>
      </c>
      <c r="V55" s="73">
        <f t="shared" si="11"/>
        <v>0</v>
      </c>
      <c r="W55" s="73">
        <f t="shared" si="11"/>
        <v>16679</v>
      </c>
      <c r="X55" s="73">
        <f t="shared" si="11"/>
        <v>13500</v>
      </c>
      <c r="Y55" s="73">
        <f t="shared" si="11"/>
        <v>3179</v>
      </c>
      <c r="Z55" s="73">
        <f t="shared" si="11"/>
        <v>13500</v>
      </c>
      <c r="AA55" s="73">
        <f t="shared" si="11"/>
        <v>13500</v>
      </c>
      <c r="AB55" s="73">
        <f t="shared" si="11"/>
        <v>0</v>
      </c>
      <c r="AC55" s="73"/>
      <c r="AD55" s="104"/>
      <c r="AE55" s="117">
        <f t="shared" ref="AE55:AE72" si="12">(K55+Q55+T55+Z55)/G55</f>
        <v>0.72192513368983957</v>
      </c>
    </row>
    <row r="56" spans="1:31" ht="23.25">
      <c r="A56" s="106" t="s">
        <v>26</v>
      </c>
      <c r="B56" s="82" t="s">
        <v>96</v>
      </c>
      <c r="C56" s="112"/>
      <c r="D56" s="112"/>
      <c r="E56" s="172"/>
      <c r="F56" s="138"/>
      <c r="G56" s="73">
        <f>SUM(G57:G59)</f>
        <v>18700</v>
      </c>
      <c r="H56" s="73">
        <f t="shared" ref="H56:AB56" si="13">SUM(H57:H59)</f>
        <v>13500</v>
      </c>
      <c r="I56" s="73">
        <f t="shared" si="13"/>
        <v>5200</v>
      </c>
      <c r="J56" s="73">
        <f t="shared" si="13"/>
        <v>0</v>
      </c>
      <c r="K56" s="73">
        <f t="shared" si="13"/>
        <v>0</v>
      </c>
      <c r="L56" s="73">
        <f t="shared" si="13"/>
        <v>0</v>
      </c>
      <c r="M56" s="73">
        <f t="shared" si="13"/>
        <v>0</v>
      </c>
      <c r="N56" s="73">
        <f t="shared" si="13"/>
        <v>0</v>
      </c>
      <c r="O56" s="73">
        <f t="shared" si="13"/>
        <v>0</v>
      </c>
      <c r="P56" s="73">
        <f t="shared" si="13"/>
        <v>0</v>
      </c>
      <c r="Q56" s="73">
        <f t="shared" si="13"/>
        <v>0</v>
      </c>
      <c r="R56" s="73">
        <f t="shared" si="13"/>
        <v>0</v>
      </c>
      <c r="S56" s="73">
        <f t="shared" si="13"/>
        <v>0</v>
      </c>
      <c r="T56" s="73">
        <f t="shared" si="13"/>
        <v>0</v>
      </c>
      <c r="U56" s="73">
        <f t="shared" si="13"/>
        <v>0</v>
      </c>
      <c r="V56" s="73">
        <f t="shared" si="13"/>
        <v>0</v>
      </c>
      <c r="W56" s="73">
        <f t="shared" si="13"/>
        <v>16679</v>
      </c>
      <c r="X56" s="73">
        <f t="shared" si="13"/>
        <v>13500</v>
      </c>
      <c r="Y56" s="73">
        <f t="shared" si="13"/>
        <v>3179</v>
      </c>
      <c r="Z56" s="73">
        <f t="shared" si="13"/>
        <v>13500</v>
      </c>
      <c r="AA56" s="73">
        <f>SUM(AA57:AA59)</f>
        <v>13500</v>
      </c>
      <c r="AB56" s="73">
        <f t="shared" si="13"/>
        <v>0</v>
      </c>
      <c r="AC56" s="73"/>
      <c r="AD56" s="104"/>
      <c r="AE56" s="117">
        <f t="shared" si="12"/>
        <v>0.72192513368983957</v>
      </c>
    </row>
    <row r="57" spans="1:31" s="109" customFormat="1" ht="47.25">
      <c r="A57" s="136">
        <v>1</v>
      </c>
      <c r="B57" s="174" t="s">
        <v>97</v>
      </c>
      <c r="C57" s="108" t="s">
        <v>32</v>
      </c>
      <c r="D57" s="108"/>
      <c r="E57" s="108" t="s">
        <v>52</v>
      </c>
      <c r="F57" s="112" t="s">
        <v>316</v>
      </c>
      <c r="G57" s="108">
        <v>1800</v>
      </c>
      <c r="H57" s="108">
        <v>1500</v>
      </c>
      <c r="I57" s="108">
        <v>300</v>
      </c>
      <c r="J57" s="173"/>
      <c r="K57" s="73"/>
      <c r="L57" s="73"/>
      <c r="M57" s="73"/>
      <c r="N57" s="173"/>
      <c r="O57" s="173"/>
      <c r="P57" s="173"/>
      <c r="Q57" s="73"/>
      <c r="R57" s="73"/>
      <c r="S57" s="108"/>
      <c r="T57" s="73"/>
      <c r="U57" s="73"/>
      <c r="V57" s="108"/>
      <c r="W57" s="112">
        <v>1779</v>
      </c>
      <c r="X57" s="112">
        <v>1500</v>
      </c>
      <c r="Y57" s="112">
        <v>279</v>
      </c>
      <c r="Z57" s="173">
        <f>AA57+AB57</f>
        <v>1500</v>
      </c>
      <c r="AA57" s="173">
        <v>1500</v>
      </c>
      <c r="AB57" s="173"/>
      <c r="AC57" s="112" t="s">
        <v>98</v>
      </c>
      <c r="AD57" s="112"/>
      <c r="AE57" s="117">
        <f t="shared" si="12"/>
        <v>0.83333333333333337</v>
      </c>
    </row>
    <row r="58" spans="1:31" s="109" customFormat="1" ht="47.25">
      <c r="A58" s="136">
        <v>2</v>
      </c>
      <c r="B58" s="174" t="s">
        <v>287</v>
      </c>
      <c r="C58" s="108" t="s">
        <v>33</v>
      </c>
      <c r="D58" s="108"/>
      <c r="E58" s="112" t="s">
        <v>57</v>
      </c>
      <c r="F58" s="112" t="s">
        <v>391</v>
      </c>
      <c r="G58" s="108">
        <v>11900</v>
      </c>
      <c r="H58" s="108">
        <v>9000</v>
      </c>
      <c r="I58" s="108">
        <v>2900</v>
      </c>
      <c r="J58" s="173"/>
      <c r="K58" s="73"/>
      <c r="L58" s="73"/>
      <c r="M58" s="73"/>
      <c r="N58" s="173"/>
      <c r="O58" s="173"/>
      <c r="P58" s="173"/>
      <c r="Q58" s="73"/>
      <c r="R58" s="73"/>
      <c r="S58" s="108"/>
      <c r="T58" s="73"/>
      <c r="U58" s="73"/>
      <c r="V58" s="108"/>
      <c r="W58" s="112">
        <v>11900</v>
      </c>
      <c r="X58" s="112">
        <v>9000</v>
      </c>
      <c r="Y58" s="112">
        <v>2900</v>
      </c>
      <c r="Z58" s="173">
        <f>AA58+AB58</f>
        <v>9000</v>
      </c>
      <c r="AA58" s="173">
        <v>9000</v>
      </c>
      <c r="AB58" s="173"/>
      <c r="AC58" s="112" t="s">
        <v>175</v>
      </c>
      <c r="AD58" s="112"/>
      <c r="AE58" s="117">
        <f t="shared" si="12"/>
        <v>0.75630252100840334</v>
      </c>
    </row>
    <row r="59" spans="1:31" s="109" customFormat="1" ht="47.25">
      <c r="A59" s="136">
        <v>4</v>
      </c>
      <c r="B59" s="154" t="s">
        <v>288</v>
      </c>
      <c r="C59" s="108" t="s">
        <v>32</v>
      </c>
      <c r="D59" s="108"/>
      <c r="E59" s="112" t="s">
        <v>57</v>
      </c>
      <c r="F59" s="112" t="s">
        <v>392</v>
      </c>
      <c r="G59" s="108">
        <v>5000</v>
      </c>
      <c r="H59" s="175">
        <v>3000</v>
      </c>
      <c r="I59" s="108">
        <v>2000</v>
      </c>
      <c r="J59" s="173"/>
      <c r="K59" s="73"/>
      <c r="L59" s="73"/>
      <c r="M59" s="73"/>
      <c r="N59" s="173"/>
      <c r="O59" s="173"/>
      <c r="P59" s="173"/>
      <c r="Q59" s="73"/>
      <c r="R59" s="73"/>
      <c r="S59" s="108"/>
      <c r="T59" s="73"/>
      <c r="U59" s="73"/>
      <c r="V59" s="108"/>
      <c r="W59" s="112">
        <v>3000</v>
      </c>
      <c r="X59" s="112">
        <v>3000</v>
      </c>
      <c r="Y59" s="108"/>
      <c r="Z59" s="173">
        <f>AA59+AB59</f>
        <v>3000</v>
      </c>
      <c r="AA59" s="173">
        <v>3000</v>
      </c>
      <c r="AB59" s="173"/>
      <c r="AC59" s="112" t="s">
        <v>289</v>
      </c>
      <c r="AD59" s="112"/>
      <c r="AE59" s="117">
        <f t="shared" si="12"/>
        <v>0.6</v>
      </c>
    </row>
    <row r="60" spans="1:31" ht="23.25">
      <c r="A60" s="106" t="s">
        <v>144</v>
      </c>
      <c r="B60" s="171" t="s">
        <v>301</v>
      </c>
      <c r="C60" s="176"/>
      <c r="D60" s="176"/>
      <c r="E60" s="176"/>
      <c r="F60" s="73"/>
      <c r="G60" s="176">
        <f t="shared" ref="G60:AC60" si="14">G61+G68</f>
        <v>74489</v>
      </c>
      <c r="H60" s="176">
        <f t="shared" si="14"/>
        <v>74489</v>
      </c>
      <c r="I60" s="176">
        <f t="shared" si="14"/>
        <v>0</v>
      </c>
      <c r="J60" s="176">
        <f t="shared" si="14"/>
        <v>0</v>
      </c>
      <c r="K60" s="176">
        <f t="shared" si="14"/>
        <v>0</v>
      </c>
      <c r="L60" s="176">
        <f t="shared" si="14"/>
        <v>0</v>
      </c>
      <c r="M60" s="176">
        <f t="shared" si="14"/>
        <v>0</v>
      </c>
      <c r="N60" s="176">
        <f t="shared" si="14"/>
        <v>35847.899999999994</v>
      </c>
      <c r="O60" s="176">
        <f t="shared" si="14"/>
        <v>35847.899999999994</v>
      </c>
      <c r="P60" s="176">
        <f t="shared" si="14"/>
        <v>0</v>
      </c>
      <c r="Q60" s="176">
        <f t="shared" si="14"/>
        <v>0</v>
      </c>
      <c r="R60" s="176">
        <f t="shared" si="14"/>
        <v>0</v>
      </c>
      <c r="S60" s="176">
        <f t="shared" si="14"/>
        <v>0</v>
      </c>
      <c r="T60" s="176">
        <f t="shared" si="14"/>
        <v>0</v>
      </c>
      <c r="U60" s="176">
        <f t="shared" si="14"/>
        <v>0</v>
      </c>
      <c r="V60" s="176">
        <f t="shared" si="14"/>
        <v>0</v>
      </c>
      <c r="W60" s="176">
        <f t="shared" si="14"/>
        <v>69489</v>
      </c>
      <c r="X60" s="176">
        <f t="shared" si="14"/>
        <v>69489</v>
      </c>
      <c r="Y60" s="176">
        <f t="shared" si="14"/>
        <v>0</v>
      </c>
      <c r="Z60" s="176">
        <f t="shared" si="14"/>
        <v>61200</v>
      </c>
      <c r="AA60" s="176">
        <f t="shared" si="14"/>
        <v>61200</v>
      </c>
      <c r="AB60" s="176">
        <f t="shared" si="14"/>
        <v>0</v>
      </c>
      <c r="AC60" s="176">
        <f t="shared" si="14"/>
        <v>0</v>
      </c>
      <c r="AD60" s="105"/>
      <c r="AE60" s="117">
        <f t="shared" si="12"/>
        <v>0.82159781981232127</v>
      </c>
    </row>
    <row r="61" spans="1:31" ht="23.25">
      <c r="A61" s="134" t="s">
        <v>302</v>
      </c>
      <c r="B61" s="190" t="s">
        <v>99</v>
      </c>
      <c r="C61" s="73"/>
      <c r="D61" s="73"/>
      <c r="E61" s="112"/>
      <c r="F61" s="73"/>
      <c r="G61" s="73">
        <f>G62</f>
        <v>49677</v>
      </c>
      <c r="H61" s="73">
        <f t="shared" ref="H61:AB61" si="15">H62</f>
        <v>49677</v>
      </c>
      <c r="I61" s="73">
        <f t="shared" si="15"/>
        <v>0</v>
      </c>
      <c r="J61" s="73">
        <f t="shared" si="15"/>
        <v>0</v>
      </c>
      <c r="K61" s="73">
        <f t="shared" si="15"/>
        <v>0</v>
      </c>
      <c r="L61" s="73">
        <f t="shared" si="15"/>
        <v>0</v>
      </c>
      <c r="M61" s="73">
        <f t="shared" si="15"/>
        <v>0</v>
      </c>
      <c r="N61" s="73">
        <f t="shared" si="15"/>
        <v>12688.2</v>
      </c>
      <c r="O61" s="73">
        <f t="shared" si="15"/>
        <v>12688.2</v>
      </c>
      <c r="P61" s="73">
        <f t="shared" si="15"/>
        <v>0</v>
      </c>
      <c r="Q61" s="73">
        <f t="shared" si="15"/>
        <v>0</v>
      </c>
      <c r="R61" s="73">
        <f t="shared" si="15"/>
        <v>0</v>
      </c>
      <c r="S61" s="73">
        <f t="shared" si="15"/>
        <v>0</v>
      </c>
      <c r="T61" s="73">
        <f t="shared" si="15"/>
        <v>0</v>
      </c>
      <c r="U61" s="73">
        <f t="shared" si="15"/>
        <v>0</v>
      </c>
      <c r="V61" s="73">
        <f t="shared" si="15"/>
        <v>0</v>
      </c>
      <c r="W61" s="73">
        <f t="shared" si="15"/>
        <v>49677</v>
      </c>
      <c r="X61" s="73">
        <f t="shared" si="15"/>
        <v>49677</v>
      </c>
      <c r="Y61" s="73">
        <f t="shared" si="15"/>
        <v>0</v>
      </c>
      <c r="Z61" s="73">
        <f t="shared" si="15"/>
        <v>44300</v>
      </c>
      <c r="AA61" s="73">
        <f t="shared" si="15"/>
        <v>44300</v>
      </c>
      <c r="AB61" s="73">
        <f t="shared" si="15"/>
        <v>0</v>
      </c>
      <c r="AC61" s="73"/>
      <c r="AD61" s="73"/>
      <c r="AE61" s="117">
        <f t="shared" si="12"/>
        <v>0.89176077460394143</v>
      </c>
    </row>
    <row r="62" spans="1:31" ht="23.25">
      <c r="A62" s="85" t="s">
        <v>26</v>
      </c>
      <c r="B62" s="74" t="s">
        <v>96</v>
      </c>
      <c r="C62" s="74"/>
      <c r="D62" s="74"/>
      <c r="E62" s="76"/>
      <c r="F62" s="74"/>
      <c r="G62" s="143">
        <f>SUM(G63:G67)</f>
        <v>49677</v>
      </c>
      <c r="H62" s="143">
        <f t="shared" ref="H62:Z62" si="16">SUM(H63:H67)</f>
        <v>49677</v>
      </c>
      <c r="I62" s="143">
        <f t="shared" si="16"/>
        <v>0</v>
      </c>
      <c r="J62" s="143">
        <f t="shared" si="16"/>
        <v>0</v>
      </c>
      <c r="K62" s="143">
        <f t="shared" si="16"/>
        <v>0</v>
      </c>
      <c r="L62" s="143">
        <f t="shared" si="16"/>
        <v>0</v>
      </c>
      <c r="M62" s="143">
        <f t="shared" si="16"/>
        <v>0</v>
      </c>
      <c r="N62" s="143">
        <f t="shared" si="16"/>
        <v>12688.2</v>
      </c>
      <c r="O62" s="143">
        <f t="shared" si="16"/>
        <v>12688.2</v>
      </c>
      <c r="P62" s="143">
        <f t="shared" si="16"/>
        <v>0</v>
      </c>
      <c r="Q62" s="143">
        <f t="shared" si="16"/>
        <v>0</v>
      </c>
      <c r="R62" s="143">
        <f t="shared" si="16"/>
        <v>0</v>
      </c>
      <c r="S62" s="143">
        <f t="shared" si="16"/>
        <v>0</v>
      </c>
      <c r="T62" s="143">
        <f t="shared" si="16"/>
        <v>0</v>
      </c>
      <c r="U62" s="143">
        <f t="shared" si="16"/>
        <v>0</v>
      </c>
      <c r="V62" s="143">
        <f t="shared" si="16"/>
        <v>0</v>
      </c>
      <c r="W62" s="143">
        <f t="shared" si="16"/>
        <v>49677</v>
      </c>
      <c r="X62" s="143">
        <f t="shared" si="16"/>
        <v>49677</v>
      </c>
      <c r="Y62" s="143">
        <f t="shared" si="16"/>
        <v>0</v>
      </c>
      <c r="Z62" s="143">
        <f t="shared" si="16"/>
        <v>44300</v>
      </c>
      <c r="AA62" s="143">
        <f>SUM(AA63:AA67)</f>
        <v>44300</v>
      </c>
      <c r="AB62" s="143">
        <f>SUM(AB63:AB67)</f>
        <v>0</v>
      </c>
      <c r="AC62" s="143"/>
      <c r="AD62" s="143"/>
      <c r="AE62" s="117">
        <f t="shared" si="12"/>
        <v>0.89176077460394143</v>
      </c>
    </row>
    <row r="63" spans="1:31" ht="110.25">
      <c r="A63" s="112" t="s">
        <v>103</v>
      </c>
      <c r="B63" s="139" t="s">
        <v>104</v>
      </c>
      <c r="C63" s="155" t="s">
        <v>28</v>
      </c>
      <c r="D63" s="177" t="s">
        <v>100</v>
      </c>
      <c r="E63" s="177" t="s">
        <v>52</v>
      </c>
      <c r="F63" s="76" t="s">
        <v>105</v>
      </c>
      <c r="G63" s="139">
        <v>10000</v>
      </c>
      <c r="H63" s="139">
        <v>10000</v>
      </c>
      <c r="I63" s="143"/>
      <c r="J63" s="156"/>
      <c r="K63" s="143"/>
      <c r="L63" s="143"/>
      <c r="M63" s="143"/>
      <c r="N63" s="156">
        <v>9000</v>
      </c>
      <c r="O63" s="156">
        <v>9000</v>
      </c>
      <c r="P63" s="143"/>
      <c r="Q63" s="156"/>
      <c r="R63" s="156"/>
      <c r="S63" s="143"/>
      <c r="T63" s="143"/>
      <c r="U63" s="143"/>
      <c r="V63" s="143"/>
      <c r="W63" s="139">
        <v>10000</v>
      </c>
      <c r="X63" s="139">
        <v>10000</v>
      </c>
      <c r="Y63" s="143"/>
      <c r="Z63" s="139">
        <v>9000</v>
      </c>
      <c r="AA63" s="139">
        <v>9000</v>
      </c>
      <c r="AB63" s="143"/>
      <c r="AC63" s="112" t="s">
        <v>106</v>
      </c>
      <c r="AD63" s="178" t="s">
        <v>317</v>
      </c>
      <c r="AE63" s="117">
        <f t="shared" si="12"/>
        <v>0.9</v>
      </c>
    </row>
    <row r="64" spans="1:31" ht="78.75">
      <c r="A64" s="112" t="s">
        <v>107</v>
      </c>
      <c r="B64" s="139" t="s">
        <v>108</v>
      </c>
      <c r="C64" s="155" t="s">
        <v>109</v>
      </c>
      <c r="D64" s="177" t="s">
        <v>110</v>
      </c>
      <c r="E64" s="177" t="s">
        <v>52</v>
      </c>
      <c r="F64" s="76" t="s">
        <v>111</v>
      </c>
      <c r="G64" s="139">
        <v>25847</v>
      </c>
      <c r="H64" s="139">
        <v>25847</v>
      </c>
      <c r="I64" s="143"/>
      <c r="J64" s="156"/>
      <c r="K64" s="143"/>
      <c r="L64" s="143"/>
      <c r="M64" s="143"/>
      <c r="N64" s="156"/>
      <c r="O64" s="156"/>
      <c r="P64" s="143"/>
      <c r="Q64" s="156"/>
      <c r="R64" s="156"/>
      <c r="S64" s="143"/>
      <c r="T64" s="143"/>
      <c r="U64" s="143"/>
      <c r="V64" s="143"/>
      <c r="W64" s="139">
        <v>25847</v>
      </c>
      <c r="X64" s="139">
        <v>25847</v>
      </c>
      <c r="Y64" s="143"/>
      <c r="Z64" s="139">
        <v>23000</v>
      </c>
      <c r="AA64" s="139">
        <v>23000</v>
      </c>
      <c r="AB64" s="143"/>
      <c r="AC64" s="112" t="s">
        <v>102</v>
      </c>
      <c r="AD64" s="178"/>
      <c r="AE64" s="117">
        <f t="shared" si="12"/>
        <v>0.88985182032731069</v>
      </c>
    </row>
    <row r="65" spans="1:31" ht="110.25">
      <c r="A65" s="112" t="s">
        <v>112</v>
      </c>
      <c r="B65" s="139" t="s">
        <v>113</v>
      </c>
      <c r="C65" s="155" t="s">
        <v>28</v>
      </c>
      <c r="D65" s="177" t="s">
        <v>110</v>
      </c>
      <c r="E65" s="177" t="s">
        <v>52</v>
      </c>
      <c r="F65" s="76" t="s">
        <v>114</v>
      </c>
      <c r="G65" s="139">
        <v>4982</v>
      </c>
      <c r="H65" s="139">
        <v>4982</v>
      </c>
      <c r="I65" s="143"/>
      <c r="J65" s="156"/>
      <c r="K65" s="143"/>
      <c r="L65" s="143"/>
      <c r="M65" s="143"/>
      <c r="N65" s="156"/>
      <c r="O65" s="156"/>
      <c r="P65" s="143"/>
      <c r="Q65" s="156"/>
      <c r="R65" s="156"/>
      <c r="S65" s="143"/>
      <c r="T65" s="143"/>
      <c r="U65" s="143"/>
      <c r="V65" s="143"/>
      <c r="W65" s="139">
        <v>4982</v>
      </c>
      <c r="X65" s="139">
        <v>4982</v>
      </c>
      <c r="Y65" s="143"/>
      <c r="Z65" s="139">
        <v>4400</v>
      </c>
      <c r="AA65" s="139">
        <v>4400</v>
      </c>
      <c r="AB65" s="143"/>
      <c r="AC65" s="112" t="s">
        <v>102</v>
      </c>
      <c r="AD65" s="178"/>
      <c r="AE65" s="117">
        <f t="shared" si="12"/>
        <v>0.88317944600562026</v>
      </c>
    </row>
    <row r="66" spans="1:31" ht="78.75">
      <c r="A66" s="112" t="s">
        <v>115</v>
      </c>
      <c r="B66" s="139" t="s">
        <v>116</v>
      </c>
      <c r="C66" s="177" t="s">
        <v>117</v>
      </c>
      <c r="D66" s="177" t="s">
        <v>100</v>
      </c>
      <c r="E66" s="177" t="s">
        <v>52</v>
      </c>
      <c r="F66" s="76" t="s">
        <v>118</v>
      </c>
      <c r="G66" s="139">
        <v>5116</v>
      </c>
      <c r="H66" s="139">
        <v>5116</v>
      </c>
      <c r="I66" s="143"/>
      <c r="J66" s="156"/>
      <c r="K66" s="143"/>
      <c r="L66" s="143"/>
      <c r="M66" s="143"/>
      <c r="N66" s="156"/>
      <c r="O66" s="156"/>
      <c r="P66" s="143"/>
      <c r="Q66" s="156"/>
      <c r="R66" s="156"/>
      <c r="S66" s="143"/>
      <c r="T66" s="143"/>
      <c r="U66" s="143"/>
      <c r="V66" s="143"/>
      <c r="W66" s="139">
        <v>5116</v>
      </c>
      <c r="X66" s="139">
        <v>5116</v>
      </c>
      <c r="Y66" s="143"/>
      <c r="Z66" s="139">
        <v>4600</v>
      </c>
      <c r="AA66" s="139">
        <v>4600</v>
      </c>
      <c r="AB66" s="143"/>
      <c r="AC66" s="112" t="s">
        <v>102</v>
      </c>
      <c r="AD66" s="178"/>
      <c r="AE66" s="117">
        <f t="shared" si="12"/>
        <v>0.89913995308835026</v>
      </c>
    </row>
    <row r="67" spans="1:31" ht="94.5">
      <c r="A67" s="112" t="s">
        <v>119</v>
      </c>
      <c r="B67" s="139" t="s">
        <v>120</v>
      </c>
      <c r="C67" s="155" t="s">
        <v>27</v>
      </c>
      <c r="D67" s="177" t="s">
        <v>121</v>
      </c>
      <c r="E67" s="177" t="s">
        <v>52</v>
      </c>
      <c r="F67" s="76" t="s">
        <v>416</v>
      </c>
      <c r="G67" s="139">
        <v>3732</v>
      </c>
      <c r="H67" s="139">
        <v>3732</v>
      </c>
      <c r="I67" s="143"/>
      <c r="J67" s="156"/>
      <c r="K67" s="143"/>
      <c r="L67" s="143"/>
      <c r="M67" s="143"/>
      <c r="N67" s="156">
        <v>3688.2000000000003</v>
      </c>
      <c r="O67" s="156">
        <v>3688.2000000000003</v>
      </c>
      <c r="P67" s="143"/>
      <c r="Q67" s="156"/>
      <c r="R67" s="156"/>
      <c r="S67" s="143"/>
      <c r="T67" s="143"/>
      <c r="U67" s="143"/>
      <c r="V67" s="143"/>
      <c r="W67" s="139">
        <v>3732</v>
      </c>
      <c r="X67" s="139">
        <v>3732</v>
      </c>
      <c r="Y67" s="143"/>
      <c r="Z67" s="139">
        <v>3300</v>
      </c>
      <c r="AA67" s="139">
        <v>3300</v>
      </c>
      <c r="AB67" s="143"/>
      <c r="AC67" s="112" t="s">
        <v>122</v>
      </c>
      <c r="AD67" s="178" t="s">
        <v>318</v>
      </c>
      <c r="AE67" s="117">
        <f t="shared" si="12"/>
        <v>0.88424437299035374</v>
      </c>
    </row>
    <row r="68" spans="1:31" ht="23.25">
      <c r="A68" s="134" t="s">
        <v>303</v>
      </c>
      <c r="B68" s="134" t="s">
        <v>304</v>
      </c>
      <c r="C68" s="73"/>
      <c r="D68" s="73"/>
      <c r="E68" s="112"/>
      <c r="F68" s="73"/>
      <c r="G68" s="73">
        <f>G69</f>
        <v>24812</v>
      </c>
      <c r="H68" s="73">
        <f t="shared" ref="H68:AB68" si="17">H69</f>
        <v>24812</v>
      </c>
      <c r="I68" s="73">
        <f t="shared" si="17"/>
        <v>0</v>
      </c>
      <c r="J68" s="73">
        <f t="shared" si="17"/>
        <v>0</v>
      </c>
      <c r="K68" s="73">
        <f t="shared" si="17"/>
        <v>0</v>
      </c>
      <c r="L68" s="73">
        <f t="shared" si="17"/>
        <v>0</v>
      </c>
      <c r="M68" s="73">
        <f t="shared" si="17"/>
        <v>0</v>
      </c>
      <c r="N68" s="73">
        <f t="shared" si="17"/>
        <v>23159.699999999997</v>
      </c>
      <c r="O68" s="73">
        <f t="shared" si="17"/>
        <v>23159.699999999997</v>
      </c>
      <c r="P68" s="73">
        <f t="shared" si="17"/>
        <v>0</v>
      </c>
      <c r="Q68" s="73">
        <f t="shared" si="17"/>
        <v>0</v>
      </c>
      <c r="R68" s="73">
        <f t="shared" si="17"/>
        <v>0</v>
      </c>
      <c r="S68" s="73">
        <f t="shared" si="17"/>
        <v>0</v>
      </c>
      <c r="T68" s="73">
        <f t="shared" si="17"/>
        <v>0</v>
      </c>
      <c r="U68" s="73">
        <f t="shared" si="17"/>
        <v>0</v>
      </c>
      <c r="V68" s="73">
        <f t="shared" si="17"/>
        <v>0</v>
      </c>
      <c r="W68" s="73">
        <f t="shared" si="17"/>
        <v>19812</v>
      </c>
      <c r="X68" s="73">
        <f t="shared" si="17"/>
        <v>19812</v>
      </c>
      <c r="Y68" s="73">
        <f t="shared" si="17"/>
        <v>0</v>
      </c>
      <c r="Z68" s="73">
        <f t="shared" si="17"/>
        <v>16900</v>
      </c>
      <c r="AA68" s="73">
        <f t="shared" si="17"/>
        <v>16900</v>
      </c>
      <c r="AB68" s="73">
        <f t="shared" si="17"/>
        <v>0</v>
      </c>
      <c r="AC68" s="73"/>
      <c r="AD68" s="73"/>
      <c r="AE68" s="117">
        <f t="shared" si="12"/>
        <v>0.68112203772368207</v>
      </c>
    </row>
    <row r="69" spans="1:31" ht="23.25">
      <c r="A69" s="85" t="s">
        <v>26</v>
      </c>
      <c r="B69" s="74" t="s">
        <v>96</v>
      </c>
      <c r="C69" s="74"/>
      <c r="D69" s="74"/>
      <c r="E69" s="76"/>
      <c r="F69" s="74"/>
      <c r="G69" s="143">
        <f>SUM(G70:G78)</f>
        <v>24812</v>
      </c>
      <c r="H69" s="143">
        <f t="shared" ref="H69:AB69" si="18">SUM(H70:H78)</f>
        <v>24812</v>
      </c>
      <c r="I69" s="143">
        <f>SUM(I70:I78)</f>
        <v>0</v>
      </c>
      <c r="J69" s="143">
        <f t="shared" si="18"/>
        <v>0</v>
      </c>
      <c r="K69" s="143">
        <f t="shared" si="18"/>
        <v>0</v>
      </c>
      <c r="L69" s="143">
        <f t="shared" si="18"/>
        <v>0</v>
      </c>
      <c r="M69" s="143">
        <f t="shared" si="18"/>
        <v>0</v>
      </c>
      <c r="N69" s="143">
        <f t="shared" si="18"/>
        <v>23159.699999999997</v>
      </c>
      <c r="O69" s="143">
        <f t="shared" si="18"/>
        <v>23159.699999999997</v>
      </c>
      <c r="P69" s="143">
        <f t="shared" si="18"/>
        <v>0</v>
      </c>
      <c r="Q69" s="143">
        <f t="shared" si="18"/>
        <v>0</v>
      </c>
      <c r="R69" s="143">
        <f t="shared" si="18"/>
        <v>0</v>
      </c>
      <c r="S69" s="143">
        <f t="shared" si="18"/>
        <v>0</v>
      </c>
      <c r="T69" s="143">
        <f t="shared" si="18"/>
        <v>0</v>
      </c>
      <c r="U69" s="143">
        <f t="shared" si="18"/>
        <v>0</v>
      </c>
      <c r="V69" s="143">
        <f t="shared" si="18"/>
        <v>0</v>
      </c>
      <c r="W69" s="143">
        <f t="shared" si="18"/>
        <v>19812</v>
      </c>
      <c r="X69" s="143">
        <f t="shared" si="18"/>
        <v>19812</v>
      </c>
      <c r="Y69" s="143">
        <f t="shared" si="18"/>
        <v>0</v>
      </c>
      <c r="Z69" s="143">
        <f t="shared" si="18"/>
        <v>16900</v>
      </c>
      <c r="AA69" s="143">
        <f t="shared" si="18"/>
        <v>16900</v>
      </c>
      <c r="AB69" s="143">
        <f t="shared" si="18"/>
        <v>0</v>
      </c>
      <c r="AC69" s="143"/>
      <c r="AD69" s="143"/>
      <c r="AE69" s="117">
        <f t="shared" si="12"/>
        <v>0.68112203772368207</v>
      </c>
    </row>
    <row r="70" spans="1:31" ht="94.5">
      <c r="A70" s="84" t="s">
        <v>103</v>
      </c>
      <c r="B70" s="76" t="s">
        <v>126</v>
      </c>
      <c r="C70" s="177" t="s">
        <v>36</v>
      </c>
      <c r="D70" s="177" t="s">
        <v>127</v>
      </c>
      <c r="E70" s="76">
        <v>2018</v>
      </c>
      <c r="F70" s="76" t="s">
        <v>319</v>
      </c>
      <c r="G70" s="139">
        <v>13551</v>
      </c>
      <c r="H70" s="139">
        <v>13551</v>
      </c>
      <c r="I70" s="143"/>
      <c r="J70" s="139"/>
      <c r="K70" s="139"/>
      <c r="L70" s="139"/>
      <c r="M70" s="143"/>
      <c r="N70" s="78">
        <v>12588.300000000001</v>
      </c>
      <c r="O70" s="78">
        <v>12588.300000000001</v>
      </c>
      <c r="P70" s="143"/>
      <c r="Q70" s="78"/>
      <c r="R70" s="78"/>
      <c r="S70" s="78"/>
      <c r="T70" s="156"/>
      <c r="U70" s="156"/>
      <c r="V70" s="143"/>
      <c r="W70" s="139">
        <v>8551</v>
      </c>
      <c r="X70" s="139">
        <v>8551</v>
      </c>
      <c r="Y70" s="143"/>
      <c r="Z70" s="139">
        <v>7000</v>
      </c>
      <c r="AA70" s="139">
        <v>7000</v>
      </c>
      <c r="AB70" s="143"/>
      <c r="AC70" s="112" t="s">
        <v>101</v>
      </c>
      <c r="AD70" s="76" t="s">
        <v>320</v>
      </c>
      <c r="AE70" s="117">
        <f t="shared" si="12"/>
        <v>0.5165670430226551</v>
      </c>
    </row>
    <row r="71" spans="1:31" ht="47.25">
      <c r="A71" s="84" t="s">
        <v>107</v>
      </c>
      <c r="B71" s="76" t="s">
        <v>128</v>
      </c>
      <c r="C71" s="177" t="s">
        <v>33</v>
      </c>
      <c r="D71" s="177" t="s">
        <v>124</v>
      </c>
      <c r="E71" s="76">
        <v>2018</v>
      </c>
      <c r="F71" s="76" t="s">
        <v>129</v>
      </c>
      <c r="G71" s="139">
        <v>1624</v>
      </c>
      <c r="H71" s="139">
        <v>1624</v>
      </c>
      <c r="I71" s="143"/>
      <c r="J71" s="139"/>
      <c r="K71" s="139"/>
      <c r="L71" s="139"/>
      <c r="M71" s="143"/>
      <c r="N71" s="78">
        <v>1473.3</v>
      </c>
      <c r="O71" s="78">
        <v>1473.3</v>
      </c>
      <c r="P71" s="143"/>
      <c r="Q71" s="78"/>
      <c r="R71" s="78"/>
      <c r="S71" s="78"/>
      <c r="T71" s="156"/>
      <c r="U71" s="156"/>
      <c r="V71" s="143"/>
      <c r="W71" s="139">
        <v>1624</v>
      </c>
      <c r="X71" s="139">
        <v>1624</v>
      </c>
      <c r="Y71" s="143"/>
      <c r="Z71" s="139">
        <v>1400</v>
      </c>
      <c r="AA71" s="139">
        <v>1400</v>
      </c>
      <c r="AB71" s="143"/>
      <c r="AC71" s="112" t="s">
        <v>130</v>
      </c>
      <c r="AD71" s="74"/>
      <c r="AE71" s="117">
        <f t="shared" si="12"/>
        <v>0.86206896551724133</v>
      </c>
    </row>
    <row r="72" spans="1:31" ht="94.5">
      <c r="A72" s="84" t="s">
        <v>112</v>
      </c>
      <c r="B72" s="76" t="s">
        <v>417</v>
      </c>
      <c r="C72" s="177" t="s">
        <v>70</v>
      </c>
      <c r="D72" s="177" t="s">
        <v>124</v>
      </c>
      <c r="E72" s="76">
        <v>2018</v>
      </c>
      <c r="F72" s="76" t="s">
        <v>321</v>
      </c>
      <c r="G72" s="139">
        <v>945</v>
      </c>
      <c r="H72" s="139">
        <v>945</v>
      </c>
      <c r="I72" s="143"/>
      <c r="J72" s="139"/>
      <c r="K72" s="139"/>
      <c r="L72" s="139"/>
      <c r="M72" s="143"/>
      <c r="N72" s="78">
        <v>850.5</v>
      </c>
      <c r="O72" s="78">
        <v>850.5</v>
      </c>
      <c r="P72" s="143"/>
      <c r="Q72" s="78"/>
      <c r="R72" s="78"/>
      <c r="S72" s="78"/>
      <c r="T72" s="156"/>
      <c r="U72" s="156"/>
      <c r="V72" s="143"/>
      <c r="W72" s="139">
        <v>945</v>
      </c>
      <c r="X72" s="139">
        <v>945</v>
      </c>
      <c r="Y72" s="143"/>
      <c r="Z72" s="139">
        <v>850</v>
      </c>
      <c r="AA72" s="139">
        <v>850</v>
      </c>
      <c r="AB72" s="143"/>
      <c r="AC72" s="112" t="s">
        <v>131</v>
      </c>
      <c r="AD72" s="74"/>
      <c r="AE72" s="117">
        <f t="shared" si="12"/>
        <v>0.89947089947089942</v>
      </c>
    </row>
    <row r="73" spans="1:31" ht="94.5">
      <c r="A73" s="84" t="s">
        <v>115</v>
      </c>
      <c r="B73" s="76" t="s">
        <v>132</v>
      </c>
      <c r="C73" s="177" t="s">
        <v>32</v>
      </c>
      <c r="D73" s="177" t="s">
        <v>124</v>
      </c>
      <c r="E73" s="76">
        <v>2018</v>
      </c>
      <c r="F73" s="76" t="s">
        <v>322</v>
      </c>
      <c r="G73" s="139">
        <v>1375</v>
      </c>
      <c r="H73" s="139">
        <v>1375</v>
      </c>
      <c r="I73" s="143"/>
      <c r="J73" s="139"/>
      <c r="K73" s="139"/>
      <c r="L73" s="139"/>
      <c r="M73" s="143"/>
      <c r="N73" s="78">
        <v>1297.8</v>
      </c>
      <c r="O73" s="78">
        <v>1297.8</v>
      </c>
      <c r="P73" s="143"/>
      <c r="Q73" s="78"/>
      <c r="R73" s="78"/>
      <c r="S73" s="78"/>
      <c r="T73" s="156"/>
      <c r="U73" s="156"/>
      <c r="V73" s="143"/>
      <c r="W73" s="139">
        <v>1375</v>
      </c>
      <c r="X73" s="139">
        <v>1375</v>
      </c>
      <c r="Y73" s="143"/>
      <c r="Z73" s="139">
        <v>1200</v>
      </c>
      <c r="AA73" s="139">
        <v>1200</v>
      </c>
      <c r="AB73" s="143"/>
      <c r="AC73" s="112" t="s">
        <v>133</v>
      </c>
      <c r="AD73" s="74"/>
      <c r="AE73" s="117">
        <f t="shared" ref="AE73:AE91" si="19">(K73+Q73+T73+Z73)/G73</f>
        <v>0.87272727272727268</v>
      </c>
    </row>
    <row r="74" spans="1:31" ht="94.5">
      <c r="A74" s="84" t="s">
        <v>119</v>
      </c>
      <c r="B74" s="76" t="s">
        <v>134</v>
      </c>
      <c r="C74" s="177" t="s">
        <v>29</v>
      </c>
      <c r="D74" s="177" t="s">
        <v>124</v>
      </c>
      <c r="E74" s="76">
        <v>2018</v>
      </c>
      <c r="F74" s="76" t="s">
        <v>323</v>
      </c>
      <c r="G74" s="139">
        <v>1144</v>
      </c>
      <c r="H74" s="139">
        <v>1144</v>
      </c>
      <c r="I74" s="143"/>
      <c r="J74" s="139"/>
      <c r="K74" s="139"/>
      <c r="L74" s="139"/>
      <c r="M74" s="143"/>
      <c r="N74" s="78">
        <v>1064.7</v>
      </c>
      <c r="O74" s="78">
        <v>1064.7</v>
      </c>
      <c r="P74" s="143"/>
      <c r="Q74" s="78"/>
      <c r="R74" s="78"/>
      <c r="S74" s="78"/>
      <c r="T74" s="156"/>
      <c r="U74" s="156"/>
      <c r="V74" s="143"/>
      <c r="W74" s="139">
        <v>1144</v>
      </c>
      <c r="X74" s="139">
        <v>1144</v>
      </c>
      <c r="Y74" s="143"/>
      <c r="Z74" s="139">
        <v>1000</v>
      </c>
      <c r="AA74" s="139">
        <v>1000</v>
      </c>
      <c r="AB74" s="143"/>
      <c r="AC74" s="112" t="s">
        <v>135</v>
      </c>
      <c r="AD74" s="74"/>
      <c r="AE74" s="117">
        <f t="shared" si="19"/>
        <v>0.87412587412587417</v>
      </c>
    </row>
    <row r="75" spans="1:31" ht="94.5">
      <c r="A75" s="84" t="s">
        <v>136</v>
      </c>
      <c r="B75" s="76" t="s">
        <v>137</v>
      </c>
      <c r="C75" s="177" t="s">
        <v>38</v>
      </c>
      <c r="D75" s="177" t="s">
        <v>124</v>
      </c>
      <c r="E75" s="76">
        <v>2018</v>
      </c>
      <c r="F75" s="76" t="s">
        <v>324</v>
      </c>
      <c r="G75" s="139">
        <v>1084</v>
      </c>
      <c r="H75" s="139">
        <v>1084</v>
      </c>
      <c r="I75" s="143"/>
      <c r="J75" s="139"/>
      <c r="K75" s="139"/>
      <c r="L75" s="139"/>
      <c r="M75" s="143"/>
      <c r="N75" s="78">
        <v>1005.3000000000001</v>
      </c>
      <c r="O75" s="78">
        <v>1005.3000000000001</v>
      </c>
      <c r="P75" s="143"/>
      <c r="Q75" s="78"/>
      <c r="R75" s="78"/>
      <c r="S75" s="78"/>
      <c r="T75" s="156"/>
      <c r="U75" s="156"/>
      <c r="V75" s="143"/>
      <c r="W75" s="139">
        <v>1084</v>
      </c>
      <c r="X75" s="139">
        <v>1084</v>
      </c>
      <c r="Y75" s="143"/>
      <c r="Z75" s="139">
        <v>950</v>
      </c>
      <c r="AA75" s="139">
        <v>950</v>
      </c>
      <c r="AB75" s="143"/>
      <c r="AC75" s="112" t="s">
        <v>138</v>
      </c>
      <c r="AD75" s="74"/>
      <c r="AE75" s="117">
        <f t="shared" si="19"/>
        <v>0.87638376383763839</v>
      </c>
    </row>
    <row r="76" spans="1:31" ht="94.5">
      <c r="A76" s="84" t="s">
        <v>139</v>
      </c>
      <c r="B76" s="76" t="s">
        <v>140</v>
      </c>
      <c r="C76" s="177" t="s">
        <v>36</v>
      </c>
      <c r="D76" s="177" t="s">
        <v>124</v>
      </c>
      <c r="E76" s="76">
        <v>2018</v>
      </c>
      <c r="F76" s="76" t="s">
        <v>325</v>
      </c>
      <c r="G76" s="139">
        <v>3601</v>
      </c>
      <c r="H76" s="139">
        <v>3601</v>
      </c>
      <c r="I76" s="143"/>
      <c r="J76" s="139"/>
      <c r="K76" s="139"/>
      <c r="L76" s="139"/>
      <c r="M76" s="143"/>
      <c r="N76" s="78">
        <v>3439.8</v>
      </c>
      <c r="O76" s="78">
        <v>3439.8</v>
      </c>
      <c r="P76" s="143"/>
      <c r="Q76" s="78"/>
      <c r="R76" s="78"/>
      <c r="S76" s="78"/>
      <c r="T76" s="156"/>
      <c r="U76" s="156"/>
      <c r="V76" s="143"/>
      <c r="W76" s="139">
        <v>3601</v>
      </c>
      <c r="X76" s="139">
        <v>3601</v>
      </c>
      <c r="Y76" s="143"/>
      <c r="Z76" s="139">
        <v>3200</v>
      </c>
      <c r="AA76" s="139">
        <v>3200</v>
      </c>
      <c r="AB76" s="143"/>
      <c r="AC76" s="112" t="s">
        <v>123</v>
      </c>
      <c r="AD76" s="74"/>
      <c r="AE76" s="117">
        <f t="shared" si="19"/>
        <v>0.88864204387670087</v>
      </c>
    </row>
    <row r="77" spans="1:31" ht="103.5" customHeight="1">
      <c r="A77" s="84">
        <v>8</v>
      </c>
      <c r="B77" s="76" t="s">
        <v>418</v>
      </c>
      <c r="C77" s="177" t="s">
        <v>117</v>
      </c>
      <c r="D77" s="177" t="s">
        <v>124</v>
      </c>
      <c r="E77" s="76">
        <v>2018</v>
      </c>
      <c r="F77" s="76" t="s">
        <v>326</v>
      </c>
      <c r="G77" s="139">
        <v>1098</v>
      </c>
      <c r="H77" s="139">
        <v>1098</v>
      </c>
      <c r="I77" s="143"/>
      <c r="J77" s="139"/>
      <c r="K77" s="139"/>
      <c r="L77" s="139"/>
      <c r="M77" s="143"/>
      <c r="N77" s="156">
        <v>1080</v>
      </c>
      <c r="O77" s="156">
        <v>1080</v>
      </c>
      <c r="P77" s="143"/>
      <c r="Q77" s="78"/>
      <c r="R77" s="78"/>
      <c r="S77" s="78"/>
      <c r="T77" s="156"/>
      <c r="U77" s="156"/>
      <c r="V77" s="143"/>
      <c r="W77" s="139">
        <v>1098</v>
      </c>
      <c r="X77" s="139">
        <v>1098</v>
      </c>
      <c r="Y77" s="143"/>
      <c r="Z77" s="139">
        <v>950</v>
      </c>
      <c r="AA77" s="139">
        <v>950</v>
      </c>
      <c r="AB77" s="143"/>
      <c r="AC77" s="112" t="s">
        <v>141</v>
      </c>
      <c r="AD77" s="74"/>
      <c r="AE77" s="117">
        <f t="shared" si="19"/>
        <v>0.86520947176684881</v>
      </c>
    </row>
    <row r="78" spans="1:31" ht="75.75" customHeight="1">
      <c r="A78" s="84">
        <v>9</v>
      </c>
      <c r="B78" s="76" t="s">
        <v>327</v>
      </c>
      <c r="C78" s="177" t="s">
        <v>36</v>
      </c>
      <c r="D78" s="177"/>
      <c r="E78" s="76">
        <v>2018</v>
      </c>
      <c r="F78" s="76" t="s">
        <v>328</v>
      </c>
      <c r="G78" s="139">
        <v>390</v>
      </c>
      <c r="H78" s="139">
        <v>390</v>
      </c>
      <c r="I78" s="143"/>
      <c r="J78" s="139"/>
      <c r="K78" s="139"/>
      <c r="L78" s="139"/>
      <c r="M78" s="143"/>
      <c r="N78" s="156">
        <v>360</v>
      </c>
      <c r="O78" s="156">
        <v>360</v>
      </c>
      <c r="P78" s="143"/>
      <c r="Q78" s="78"/>
      <c r="R78" s="78"/>
      <c r="S78" s="78"/>
      <c r="T78" s="156"/>
      <c r="U78" s="156"/>
      <c r="V78" s="143"/>
      <c r="W78" s="139">
        <v>390</v>
      </c>
      <c r="X78" s="139">
        <v>390</v>
      </c>
      <c r="Y78" s="143"/>
      <c r="Z78" s="139">
        <v>350</v>
      </c>
      <c r="AA78" s="139">
        <v>350</v>
      </c>
      <c r="AB78" s="143"/>
      <c r="AC78" s="112" t="s">
        <v>329</v>
      </c>
      <c r="AD78" s="178"/>
      <c r="AE78" s="117">
        <f t="shared" si="19"/>
        <v>0.89743589743589747</v>
      </c>
    </row>
    <row r="79" spans="1:31" ht="23.25">
      <c r="A79" s="179" t="s">
        <v>167</v>
      </c>
      <c r="B79" s="180" t="s">
        <v>145</v>
      </c>
      <c r="C79" s="179"/>
      <c r="D79" s="177"/>
      <c r="E79" s="179"/>
      <c r="F79" s="157"/>
      <c r="G79" s="157">
        <f>G80</f>
        <v>140014</v>
      </c>
      <c r="H79" s="157">
        <f t="shared" ref="H79:AB79" si="20">H80</f>
        <v>42647</v>
      </c>
      <c r="I79" s="157">
        <f t="shared" si="20"/>
        <v>97367</v>
      </c>
      <c r="J79" s="157">
        <f t="shared" si="20"/>
        <v>0</v>
      </c>
      <c r="K79" s="157">
        <f t="shared" si="20"/>
        <v>0</v>
      </c>
      <c r="L79" s="157">
        <f t="shared" si="20"/>
        <v>0</v>
      </c>
      <c r="M79" s="157">
        <f t="shared" si="20"/>
        <v>0</v>
      </c>
      <c r="N79" s="157">
        <f t="shared" si="20"/>
        <v>115960</v>
      </c>
      <c r="O79" s="157">
        <f t="shared" si="20"/>
        <v>35960</v>
      </c>
      <c r="P79" s="157">
        <f t="shared" si="20"/>
        <v>80000</v>
      </c>
      <c r="Q79" s="157">
        <f t="shared" si="20"/>
        <v>0</v>
      </c>
      <c r="R79" s="157">
        <f t="shared" si="20"/>
        <v>0</v>
      </c>
      <c r="S79" s="157">
        <f t="shared" si="20"/>
        <v>0</v>
      </c>
      <c r="T79" s="157">
        <f t="shared" si="20"/>
        <v>54000</v>
      </c>
      <c r="U79" s="157">
        <f t="shared" si="20"/>
        <v>0</v>
      </c>
      <c r="V79" s="157">
        <f t="shared" si="20"/>
        <v>54000</v>
      </c>
      <c r="W79" s="157">
        <f t="shared" si="20"/>
        <v>140014</v>
      </c>
      <c r="X79" s="157">
        <f t="shared" si="20"/>
        <v>42647</v>
      </c>
      <c r="Y79" s="157">
        <f t="shared" si="20"/>
        <v>97367</v>
      </c>
      <c r="Z79" s="157">
        <f t="shared" si="20"/>
        <v>17000</v>
      </c>
      <c r="AA79" s="157">
        <f t="shared" si="20"/>
        <v>17000</v>
      </c>
      <c r="AB79" s="157">
        <f t="shared" si="20"/>
        <v>0</v>
      </c>
      <c r="AC79" s="179"/>
      <c r="AD79" s="157"/>
      <c r="AE79" s="117">
        <f t="shared" si="19"/>
        <v>0.50709214792806434</v>
      </c>
    </row>
    <row r="80" spans="1:31" ht="23.25">
      <c r="A80" s="179"/>
      <c r="B80" s="180" t="s">
        <v>40</v>
      </c>
      <c r="C80" s="179"/>
      <c r="E80" s="179"/>
      <c r="F80" s="157"/>
      <c r="G80" s="157">
        <f>SUM(G81:G82)</f>
        <v>140014</v>
      </c>
      <c r="H80" s="157">
        <f t="shared" ref="H80:AA80" si="21">SUM(H81:H82)</f>
        <v>42647</v>
      </c>
      <c r="I80" s="157">
        <f t="shared" si="21"/>
        <v>97367</v>
      </c>
      <c r="J80" s="157">
        <f t="shared" si="21"/>
        <v>0</v>
      </c>
      <c r="K80" s="157">
        <f t="shared" si="21"/>
        <v>0</v>
      </c>
      <c r="L80" s="157">
        <f t="shared" si="21"/>
        <v>0</v>
      </c>
      <c r="M80" s="157">
        <f t="shared" si="21"/>
        <v>0</v>
      </c>
      <c r="N80" s="157">
        <f t="shared" si="21"/>
        <v>115960</v>
      </c>
      <c r="O80" s="157">
        <f t="shared" si="21"/>
        <v>35960</v>
      </c>
      <c r="P80" s="157">
        <f t="shared" si="21"/>
        <v>80000</v>
      </c>
      <c r="Q80" s="157">
        <f t="shared" si="21"/>
        <v>0</v>
      </c>
      <c r="R80" s="157">
        <f t="shared" si="21"/>
        <v>0</v>
      </c>
      <c r="S80" s="157">
        <f t="shared" si="21"/>
        <v>0</v>
      </c>
      <c r="T80" s="157">
        <f t="shared" si="21"/>
        <v>54000</v>
      </c>
      <c r="U80" s="157">
        <f t="shared" si="21"/>
        <v>0</v>
      </c>
      <c r="V80" s="157">
        <f t="shared" si="21"/>
        <v>54000</v>
      </c>
      <c r="W80" s="157">
        <f>SUM(W81:W82)</f>
        <v>140014</v>
      </c>
      <c r="X80" s="157">
        <f>SUM(X81:X82)</f>
        <v>42647</v>
      </c>
      <c r="Y80" s="157">
        <f>SUM(Y81:Y82)</f>
        <v>97367</v>
      </c>
      <c r="Z80" s="157">
        <f t="shared" si="21"/>
        <v>17000</v>
      </c>
      <c r="AA80" s="157">
        <f t="shared" si="21"/>
        <v>17000</v>
      </c>
      <c r="AB80" s="157">
        <f>SUM(AB81:AB82)</f>
        <v>0</v>
      </c>
      <c r="AC80" s="179"/>
      <c r="AD80" s="179"/>
      <c r="AE80" s="117">
        <f t="shared" si="19"/>
        <v>0.50709214792806434</v>
      </c>
    </row>
    <row r="81" spans="1:31" ht="47.25">
      <c r="A81" s="150">
        <v>1</v>
      </c>
      <c r="B81" s="182" t="s">
        <v>146</v>
      </c>
      <c r="C81" s="150" t="s">
        <v>28</v>
      </c>
      <c r="E81" s="150" t="s">
        <v>35</v>
      </c>
      <c r="F81" s="151" t="s">
        <v>147</v>
      </c>
      <c r="G81" s="151">
        <f>H81+I81</f>
        <v>99967</v>
      </c>
      <c r="H81" s="151">
        <v>19967</v>
      </c>
      <c r="I81" s="151">
        <v>80000</v>
      </c>
      <c r="J81" s="151"/>
      <c r="K81" s="151">
        <f>L81+M81</f>
        <v>0</v>
      </c>
      <c r="L81" s="151">
        <v>0</v>
      </c>
      <c r="M81" s="151">
        <v>0</v>
      </c>
      <c r="N81" s="151">
        <f>O81+P81</f>
        <v>103960</v>
      </c>
      <c r="O81" s="151">
        <v>23960</v>
      </c>
      <c r="P81" s="151">
        <v>80000</v>
      </c>
      <c r="Q81" s="151">
        <v>0</v>
      </c>
      <c r="R81" s="151">
        <v>0</v>
      </c>
      <c r="S81" s="151">
        <v>0</v>
      </c>
      <c r="T81" s="151">
        <f>U81+V81</f>
        <v>54000</v>
      </c>
      <c r="U81" s="151">
        <v>0</v>
      </c>
      <c r="V81" s="151">
        <v>54000</v>
      </c>
      <c r="W81" s="151">
        <f>SUM(X81:Y81)</f>
        <v>99967</v>
      </c>
      <c r="X81" s="151">
        <v>19967</v>
      </c>
      <c r="Y81" s="151">
        <v>80000</v>
      </c>
      <c r="Z81" s="151">
        <f>AA81+AB81</f>
        <v>5000</v>
      </c>
      <c r="AA81" s="151">
        <v>5000</v>
      </c>
      <c r="AB81" s="151">
        <v>0</v>
      </c>
      <c r="AC81" s="150" t="s">
        <v>145</v>
      </c>
      <c r="AD81" s="150"/>
      <c r="AE81" s="117">
        <f t="shared" si="19"/>
        <v>0.59019476427220985</v>
      </c>
    </row>
    <row r="82" spans="1:31" ht="63">
      <c r="A82" s="150">
        <v>2</v>
      </c>
      <c r="B82" s="182" t="s">
        <v>148</v>
      </c>
      <c r="C82" s="150" t="s">
        <v>31</v>
      </c>
      <c r="E82" s="150" t="s">
        <v>149</v>
      </c>
      <c r="F82" s="151" t="s">
        <v>150</v>
      </c>
      <c r="G82" s="151">
        <f>H82+I82</f>
        <v>40047</v>
      </c>
      <c r="H82" s="151">
        <v>22680</v>
      </c>
      <c r="I82" s="151">
        <v>17367</v>
      </c>
      <c r="J82" s="151">
        <v>0</v>
      </c>
      <c r="K82" s="151">
        <f>L82+M82</f>
        <v>0</v>
      </c>
      <c r="L82" s="151">
        <v>0</v>
      </c>
      <c r="M82" s="151">
        <v>0</v>
      </c>
      <c r="N82" s="151">
        <f>O82+P82</f>
        <v>12000</v>
      </c>
      <c r="O82" s="151">
        <f>U82+AA82</f>
        <v>12000</v>
      </c>
      <c r="P82" s="151">
        <f>V82+AB82</f>
        <v>0</v>
      </c>
      <c r="Q82" s="151">
        <v>0</v>
      </c>
      <c r="R82" s="151">
        <v>0</v>
      </c>
      <c r="S82" s="151">
        <v>0</v>
      </c>
      <c r="T82" s="151">
        <f>U82+V82</f>
        <v>0</v>
      </c>
      <c r="U82" s="151">
        <v>0</v>
      </c>
      <c r="V82" s="151">
        <v>0</v>
      </c>
      <c r="W82" s="151">
        <f>SUM(X82:Y82)</f>
        <v>40047</v>
      </c>
      <c r="X82" s="151">
        <v>22680</v>
      </c>
      <c r="Y82" s="151">
        <v>17367</v>
      </c>
      <c r="Z82" s="151">
        <f>AA82+AB82</f>
        <v>12000</v>
      </c>
      <c r="AA82" s="151">
        <v>12000</v>
      </c>
      <c r="AB82" s="151">
        <v>0</v>
      </c>
      <c r="AC82" s="150" t="s">
        <v>145</v>
      </c>
      <c r="AD82" s="150"/>
      <c r="AE82" s="117">
        <f t="shared" si="19"/>
        <v>0.29964791370140087</v>
      </c>
    </row>
    <row r="83" spans="1:31" ht="23.25">
      <c r="A83" s="73" t="s">
        <v>168</v>
      </c>
      <c r="B83" s="180" t="s">
        <v>153</v>
      </c>
      <c r="C83" s="73"/>
      <c r="E83" s="73"/>
      <c r="F83" s="73"/>
      <c r="G83" s="73">
        <f>G84</f>
        <v>4850</v>
      </c>
      <c r="H83" s="73">
        <f t="shared" ref="H83:AB83" si="22">H84</f>
        <v>4850</v>
      </c>
      <c r="I83" s="73">
        <f t="shared" si="22"/>
        <v>0</v>
      </c>
      <c r="J83" s="73">
        <f t="shared" si="22"/>
        <v>0</v>
      </c>
      <c r="K83" s="73">
        <f t="shared" si="22"/>
        <v>0</v>
      </c>
      <c r="L83" s="73">
        <f t="shared" si="22"/>
        <v>0</v>
      </c>
      <c r="M83" s="73">
        <f t="shared" si="22"/>
        <v>0</v>
      </c>
      <c r="N83" s="73">
        <f t="shared" si="22"/>
        <v>4365</v>
      </c>
      <c r="O83" s="73">
        <f t="shared" si="22"/>
        <v>4365</v>
      </c>
      <c r="P83" s="73">
        <f t="shared" si="22"/>
        <v>0</v>
      </c>
      <c r="Q83" s="73">
        <f t="shared" si="22"/>
        <v>0</v>
      </c>
      <c r="R83" s="73">
        <f t="shared" si="22"/>
        <v>0</v>
      </c>
      <c r="S83" s="73">
        <f t="shared" si="22"/>
        <v>0</v>
      </c>
      <c r="T83" s="73">
        <f t="shared" si="22"/>
        <v>0</v>
      </c>
      <c r="U83" s="73">
        <f t="shared" si="22"/>
        <v>0</v>
      </c>
      <c r="V83" s="73">
        <f t="shared" si="22"/>
        <v>0</v>
      </c>
      <c r="W83" s="73">
        <f t="shared" si="22"/>
        <v>4850</v>
      </c>
      <c r="X83" s="73">
        <f t="shared" si="22"/>
        <v>4850</v>
      </c>
      <c r="Y83" s="73">
        <f t="shared" si="22"/>
        <v>0</v>
      </c>
      <c r="Z83" s="73">
        <f t="shared" si="22"/>
        <v>3900</v>
      </c>
      <c r="AA83" s="73">
        <f t="shared" si="22"/>
        <v>3900</v>
      </c>
      <c r="AB83" s="73">
        <f t="shared" si="22"/>
        <v>0</v>
      </c>
      <c r="AC83" s="73"/>
      <c r="AD83" s="73"/>
      <c r="AE83" s="117">
        <f t="shared" si="19"/>
        <v>0.80412371134020622</v>
      </c>
    </row>
    <row r="84" spans="1:31" ht="23.25">
      <c r="A84" s="179"/>
      <c r="B84" s="180" t="s">
        <v>40</v>
      </c>
      <c r="C84" s="179"/>
      <c r="E84" s="179"/>
      <c r="F84" s="157"/>
      <c r="G84" s="157">
        <f>G85</f>
        <v>4850</v>
      </c>
      <c r="H84" s="157">
        <f>H85</f>
        <v>4850</v>
      </c>
      <c r="I84" s="157">
        <f>I85</f>
        <v>0</v>
      </c>
      <c r="J84" s="157">
        <f>J85</f>
        <v>0</v>
      </c>
      <c r="K84" s="157">
        <v>0</v>
      </c>
      <c r="L84" s="157">
        <v>0</v>
      </c>
      <c r="M84" s="157">
        <v>0</v>
      </c>
      <c r="N84" s="157">
        <f t="shared" ref="N84:Y84" si="23">N85</f>
        <v>4365</v>
      </c>
      <c r="O84" s="157">
        <f t="shared" si="23"/>
        <v>4365</v>
      </c>
      <c r="P84" s="157">
        <f t="shared" si="23"/>
        <v>0</v>
      </c>
      <c r="Q84" s="157">
        <f t="shared" si="23"/>
        <v>0</v>
      </c>
      <c r="R84" s="157">
        <f t="shared" si="23"/>
        <v>0</v>
      </c>
      <c r="S84" s="157">
        <f t="shared" si="23"/>
        <v>0</v>
      </c>
      <c r="T84" s="157">
        <f t="shared" si="23"/>
        <v>0</v>
      </c>
      <c r="U84" s="157">
        <f t="shared" si="23"/>
        <v>0</v>
      </c>
      <c r="V84" s="157">
        <f t="shared" si="23"/>
        <v>0</v>
      </c>
      <c r="W84" s="157">
        <f t="shared" si="23"/>
        <v>4850</v>
      </c>
      <c r="X84" s="157">
        <f t="shared" si="23"/>
        <v>4850</v>
      </c>
      <c r="Y84" s="157">
        <f t="shared" si="23"/>
        <v>0</v>
      </c>
      <c r="Z84" s="157">
        <f>Z85</f>
        <v>3900</v>
      </c>
      <c r="AA84" s="157">
        <f>AA85</f>
        <v>3900</v>
      </c>
      <c r="AB84" s="157">
        <f>AB85</f>
        <v>0</v>
      </c>
      <c r="AC84" s="179"/>
      <c r="AD84" s="179"/>
      <c r="AE84" s="117">
        <f t="shared" si="19"/>
        <v>0.80412371134020622</v>
      </c>
    </row>
    <row r="85" spans="1:31" ht="47.25">
      <c r="A85" s="150">
        <v>1</v>
      </c>
      <c r="B85" s="182" t="s">
        <v>151</v>
      </c>
      <c r="C85" s="150" t="s">
        <v>152</v>
      </c>
      <c r="E85" s="150">
        <v>2018</v>
      </c>
      <c r="F85" s="151" t="s">
        <v>154</v>
      </c>
      <c r="G85" s="151">
        <v>4850</v>
      </c>
      <c r="H85" s="151">
        <v>4850</v>
      </c>
      <c r="I85" s="151"/>
      <c r="J85" s="151"/>
      <c r="K85" s="151">
        <v>0</v>
      </c>
      <c r="L85" s="151">
        <v>0</v>
      </c>
      <c r="M85" s="151">
        <v>0</v>
      </c>
      <c r="N85" s="151">
        <f>SUM(O85:P85)</f>
        <v>4365</v>
      </c>
      <c r="O85" s="151">
        <v>4365</v>
      </c>
      <c r="P85" s="151">
        <v>0</v>
      </c>
      <c r="Q85" s="151">
        <v>0</v>
      </c>
      <c r="R85" s="151">
        <v>0</v>
      </c>
      <c r="S85" s="151">
        <v>0</v>
      </c>
      <c r="T85" s="151">
        <v>0</v>
      </c>
      <c r="U85" s="151">
        <v>0</v>
      </c>
      <c r="V85" s="151">
        <v>0</v>
      </c>
      <c r="W85" s="151">
        <f>SUM(X85:Y85)</f>
        <v>4850</v>
      </c>
      <c r="X85" s="169">
        <v>4850</v>
      </c>
      <c r="Y85" s="151"/>
      <c r="Z85" s="151">
        <f>AA85+AB85</f>
        <v>3900</v>
      </c>
      <c r="AA85" s="151">
        <v>3900</v>
      </c>
      <c r="AB85" s="151">
        <v>0</v>
      </c>
      <c r="AC85" s="150" t="s">
        <v>155</v>
      </c>
      <c r="AD85" s="150"/>
      <c r="AE85" s="117">
        <f t="shared" si="19"/>
        <v>0.80412371134020622</v>
      </c>
    </row>
    <row r="86" spans="1:31" s="105" customFormat="1" ht="23.25">
      <c r="A86" s="106" t="s">
        <v>169</v>
      </c>
      <c r="B86" s="118" t="s">
        <v>156</v>
      </c>
      <c r="C86" s="106"/>
      <c r="D86" s="183"/>
      <c r="E86" s="106"/>
      <c r="F86" s="106"/>
      <c r="G86" s="144">
        <f>G87</f>
        <v>96806</v>
      </c>
      <c r="H86" s="144">
        <f t="shared" ref="H86:AB86" si="24">H87</f>
        <v>48197</v>
      </c>
      <c r="I86" s="144">
        <f t="shared" si="24"/>
        <v>48609</v>
      </c>
      <c r="J86" s="144">
        <f t="shared" si="24"/>
        <v>0</v>
      </c>
      <c r="K86" s="144">
        <f t="shared" si="24"/>
        <v>0</v>
      </c>
      <c r="L86" s="144">
        <f t="shared" si="24"/>
        <v>0</v>
      </c>
      <c r="M86" s="144">
        <f t="shared" si="24"/>
        <v>0</v>
      </c>
      <c r="N86" s="144">
        <f t="shared" si="24"/>
        <v>0</v>
      </c>
      <c r="O86" s="144">
        <f t="shared" si="24"/>
        <v>0</v>
      </c>
      <c r="P86" s="144">
        <f t="shared" si="24"/>
        <v>0</v>
      </c>
      <c r="Q86" s="144">
        <f t="shared" si="24"/>
        <v>0</v>
      </c>
      <c r="R86" s="144">
        <f t="shared" si="24"/>
        <v>0</v>
      </c>
      <c r="S86" s="144">
        <f t="shared" si="24"/>
        <v>0</v>
      </c>
      <c r="T86" s="144">
        <f t="shared" si="24"/>
        <v>0</v>
      </c>
      <c r="U86" s="144">
        <f t="shared" si="24"/>
        <v>0</v>
      </c>
      <c r="V86" s="144">
        <f t="shared" si="24"/>
        <v>0</v>
      </c>
      <c r="W86" s="144">
        <f t="shared" si="24"/>
        <v>86743.508000000002</v>
      </c>
      <c r="X86" s="144">
        <f t="shared" si="24"/>
        <v>38134.508000000002</v>
      </c>
      <c r="Y86" s="144">
        <f t="shared" si="24"/>
        <v>48609</v>
      </c>
      <c r="Z86" s="144">
        <f t="shared" si="24"/>
        <v>15540.782999999999</v>
      </c>
      <c r="AA86" s="144">
        <f t="shared" si="24"/>
        <v>15540.782999999999</v>
      </c>
      <c r="AB86" s="144">
        <f t="shared" si="24"/>
        <v>0</v>
      </c>
      <c r="AC86" s="184"/>
      <c r="AD86" s="184"/>
      <c r="AE86" s="117">
        <f t="shared" si="19"/>
        <v>0.16053532838873624</v>
      </c>
    </row>
    <row r="87" spans="1:31" ht="23.25">
      <c r="A87" s="106"/>
      <c r="B87" s="185" t="s">
        <v>40</v>
      </c>
      <c r="C87" s="145"/>
      <c r="E87" s="145"/>
      <c r="F87" s="145"/>
      <c r="G87" s="144">
        <f>SUM(G88:G88)</f>
        <v>96806</v>
      </c>
      <c r="H87" s="144">
        <f t="shared" ref="H87:AB87" si="25">SUM(H88:H88)</f>
        <v>48197</v>
      </c>
      <c r="I87" s="144">
        <f t="shared" si="25"/>
        <v>48609</v>
      </c>
      <c r="J87" s="144">
        <f t="shared" si="25"/>
        <v>0</v>
      </c>
      <c r="K87" s="144">
        <f t="shared" si="25"/>
        <v>0</v>
      </c>
      <c r="L87" s="144">
        <f t="shared" si="25"/>
        <v>0</v>
      </c>
      <c r="M87" s="144">
        <f t="shared" si="25"/>
        <v>0</v>
      </c>
      <c r="N87" s="144">
        <f t="shared" si="25"/>
        <v>0</v>
      </c>
      <c r="O87" s="144">
        <f t="shared" si="25"/>
        <v>0</v>
      </c>
      <c r="P87" s="144">
        <f t="shared" si="25"/>
        <v>0</v>
      </c>
      <c r="Q87" s="144">
        <f t="shared" si="25"/>
        <v>0</v>
      </c>
      <c r="R87" s="144">
        <f t="shared" si="25"/>
        <v>0</v>
      </c>
      <c r="S87" s="144">
        <f t="shared" si="25"/>
        <v>0</v>
      </c>
      <c r="T87" s="144">
        <f t="shared" si="25"/>
        <v>0</v>
      </c>
      <c r="U87" s="144">
        <f t="shared" si="25"/>
        <v>0</v>
      </c>
      <c r="V87" s="144">
        <f t="shared" si="25"/>
        <v>0</v>
      </c>
      <c r="W87" s="144">
        <f t="shared" si="25"/>
        <v>86743.508000000002</v>
      </c>
      <c r="X87" s="144">
        <f t="shared" si="25"/>
        <v>38134.508000000002</v>
      </c>
      <c r="Y87" s="144">
        <f t="shared" si="25"/>
        <v>48609</v>
      </c>
      <c r="Z87" s="144">
        <f t="shared" si="25"/>
        <v>15540.782999999999</v>
      </c>
      <c r="AA87" s="144">
        <f t="shared" si="25"/>
        <v>15540.782999999999</v>
      </c>
      <c r="AB87" s="144">
        <f t="shared" si="25"/>
        <v>0</v>
      </c>
      <c r="AC87" s="189"/>
      <c r="AD87" s="184"/>
      <c r="AE87" s="117">
        <f t="shared" si="19"/>
        <v>0.16053532838873624</v>
      </c>
    </row>
    <row r="88" spans="1:31" ht="63">
      <c r="A88" s="136">
        <v>1</v>
      </c>
      <c r="B88" s="170" t="s">
        <v>157</v>
      </c>
      <c r="C88" s="168" t="s">
        <v>158</v>
      </c>
      <c r="E88" s="168" t="s">
        <v>159</v>
      </c>
      <c r="F88" s="168" t="s">
        <v>160</v>
      </c>
      <c r="G88" s="186">
        <v>96806</v>
      </c>
      <c r="H88" s="186">
        <v>48197</v>
      </c>
      <c r="I88" s="186">
        <f>+G88-H88</f>
        <v>48609</v>
      </c>
      <c r="J88" s="186">
        <v>0</v>
      </c>
      <c r="K88" s="186">
        <v>0</v>
      </c>
      <c r="L88" s="186">
        <v>0</v>
      </c>
      <c r="M88" s="186">
        <v>0</v>
      </c>
      <c r="N88" s="186">
        <f>O88+P88</f>
        <v>0</v>
      </c>
      <c r="O88" s="186">
        <v>0</v>
      </c>
      <c r="P88" s="186">
        <v>0</v>
      </c>
      <c r="Q88" s="186">
        <v>0</v>
      </c>
      <c r="R88" s="186">
        <v>0</v>
      </c>
      <c r="S88" s="186">
        <v>0</v>
      </c>
      <c r="T88" s="186">
        <v>0</v>
      </c>
      <c r="U88" s="186">
        <v>0</v>
      </c>
      <c r="V88" s="186">
        <v>0</v>
      </c>
      <c r="W88" s="186">
        <f>SUM(X88:Y88)</f>
        <v>86743.508000000002</v>
      </c>
      <c r="X88" s="187">
        <v>38134.508000000002</v>
      </c>
      <c r="Y88" s="187">
        <v>48609</v>
      </c>
      <c r="Z88" s="186">
        <f>AA88+AB88</f>
        <v>15540.782999999999</v>
      </c>
      <c r="AA88" s="186">
        <v>15540.782999999999</v>
      </c>
      <c r="AB88" s="186">
        <v>0</v>
      </c>
      <c r="AC88" s="188" t="s">
        <v>161</v>
      </c>
      <c r="AD88" s="188"/>
      <c r="AE88" s="117">
        <f t="shared" si="19"/>
        <v>0.16053532838873624</v>
      </c>
    </row>
    <row r="89" spans="1:31" s="105" customFormat="1" ht="23.25">
      <c r="A89" s="134" t="s">
        <v>170</v>
      </c>
      <c r="B89" s="190" t="s">
        <v>162</v>
      </c>
      <c r="C89" s="73"/>
      <c r="D89" s="183"/>
      <c r="E89" s="183"/>
      <c r="F89" s="73"/>
      <c r="G89" s="73">
        <f>G90</f>
        <v>17360</v>
      </c>
      <c r="H89" s="73">
        <f t="shared" ref="H89:AA89" si="26">H90</f>
        <v>17360</v>
      </c>
      <c r="I89" s="73">
        <f t="shared" si="26"/>
        <v>0</v>
      </c>
      <c r="J89" s="73">
        <f t="shared" si="26"/>
        <v>0</v>
      </c>
      <c r="K89" s="73">
        <f t="shared" si="26"/>
        <v>0</v>
      </c>
      <c r="L89" s="73">
        <f t="shared" si="26"/>
        <v>0</v>
      </c>
      <c r="M89" s="73">
        <f t="shared" si="26"/>
        <v>0</v>
      </c>
      <c r="N89" s="73">
        <f t="shared" si="26"/>
        <v>0</v>
      </c>
      <c r="O89" s="73">
        <f t="shared" si="26"/>
        <v>0</v>
      </c>
      <c r="P89" s="73">
        <f t="shared" si="26"/>
        <v>0</v>
      </c>
      <c r="Q89" s="73">
        <f t="shared" si="26"/>
        <v>0</v>
      </c>
      <c r="R89" s="73">
        <f t="shared" si="26"/>
        <v>0</v>
      </c>
      <c r="S89" s="73">
        <f t="shared" si="26"/>
        <v>0</v>
      </c>
      <c r="T89" s="73">
        <f t="shared" si="26"/>
        <v>0</v>
      </c>
      <c r="U89" s="73">
        <f t="shared" si="26"/>
        <v>0</v>
      </c>
      <c r="V89" s="73">
        <f t="shared" si="26"/>
        <v>0</v>
      </c>
      <c r="W89" s="73">
        <f t="shared" si="26"/>
        <v>15750</v>
      </c>
      <c r="X89" s="73">
        <f t="shared" si="26"/>
        <v>15750</v>
      </c>
      <c r="Y89" s="73">
        <f t="shared" si="26"/>
        <v>0</v>
      </c>
      <c r="Z89" s="73">
        <f t="shared" si="26"/>
        <v>10000</v>
      </c>
      <c r="AA89" s="73">
        <f t="shared" si="26"/>
        <v>10000</v>
      </c>
      <c r="AB89" s="73">
        <f>AB90</f>
        <v>0</v>
      </c>
      <c r="AC89" s="73"/>
      <c r="AD89" s="73"/>
      <c r="AE89" s="117">
        <f t="shared" si="19"/>
        <v>0.57603686635944695</v>
      </c>
    </row>
    <row r="90" spans="1:31" s="105" customFormat="1" ht="23.25">
      <c r="A90" s="85" t="s">
        <v>26</v>
      </c>
      <c r="B90" s="74" t="s">
        <v>96</v>
      </c>
      <c r="C90" s="85"/>
      <c r="D90" s="183"/>
      <c r="E90" s="183"/>
      <c r="F90" s="85"/>
      <c r="G90" s="73">
        <f>G91</f>
        <v>17360</v>
      </c>
      <c r="H90" s="73">
        <f t="shared" ref="H90:Z90" si="27">H91</f>
        <v>17360</v>
      </c>
      <c r="I90" s="73">
        <f t="shared" si="27"/>
        <v>0</v>
      </c>
      <c r="J90" s="73">
        <f t="shared" si="27"/>
        <v>0</v>
      </c>
      <c r="K90" s="73">
        <f t="shared" si="27"/>
        <v>0</v>
      </c>
      <c r="L90" s="73">
        <f t="shared" si="27"/>
        <v>0</v>
      </c>
      <c r="M90" s="73">
        <f t="shared" si="27"/>
        <v>0</v>
      </c>
      <c r="N90" s="73">
        <f t="shared" si="27"/>
        <v>0</v>
      </c>
      <c r="O90" s="73">
        <f t="shared" si="27"/>
        <v>0</v>
      </c>
      <c r="P90" s="73">
        <f t="shared" si="27"/>
        <v>0</v>
      </c>
      <c r="Q90" s="73">
        <f t="shared" si="27"/>
        <v>0</v>
      </c>
      <c r="R90" s="73">
        <f t="shared" si="27"/>
        <v>0</v>
      </c>
      <c r="S90" s="73">
        <f t="shared" si="27"/>
        <v>0</v>
      </c>
      <c r="T90" s="73">
        <f t="shared" si="27"/>
        <v>0</v>
      </c>
      <c r="U90" s="73">
        <f t="shared" si="27"/>
        <v>0</v>
      </c>
      <c r="V90" s="73">
        <f t="shared" si="27"/>
        <v>0</v>
      </c>
      <c r="W90" s="73">
        <f t="shared" si="27"/>
        <v>15750</v>
      </c>
      <c r="X90" s="73">
        <f t="shared" si="27"/>
        <v>15750</v>
      </c>
      <c r="Y90" s="73">
        <f t="shared" si="27"/>
        <v>0</v>
      </c>
      <c r="Z90" s="73">
        <f t="shared" si="27"/>
        <v>10000</v>
      </c>
      <c r="AA90" s="73">
        <f>AA91</f>
        <v>10000</v>
      </c>
      <c r="AB90" s="73"/>
      <c r="AC90" s="73"/>
      <c r="AD90" s="247"/>
      <c r="AE90" s="117">
        <f t="shared" si="19"/>
        <v>0.57603686635944695</v>
      </c>
    </row>
    <row r="91" spans="1:31" ht="48.75">
      <c r="A91" s="84">
        <v>1</v>
      </c>
      <c r="B91" s="76" t="s">
        <v>163</v>
      </c>
      <c r="C91" s="84" t="s">
        <v>164</v>
      </c>
      <c r="E91" s="191" t="s">
        <v>57</v>
      </c>
      <c r="F91" s="192" t="s">
        <v>378</v>
      </c>
      <c r="G91" s="186">
        <v>17360</v>
      </c>
      <c r="H91" s="186">
        <v>17360</v>
      </c>
      <c r="I91" s="186"/>
      <c r="J91" s="186"/>
      <c r="K91" s="186"/>
      <c r="L91" s="186"/>
      <c r="M91" s="186"/>
      <c r="N91" s="186"/>
      <c r="O91" s="186"/>
      <c r="P91" s="186"/>
      <c r="Q91" s="186"/>
      <c r="R91" s="186"/>
      <c r="S91" s="186"/>
      <c r="T91" s="186"/>
      <c r="U91" s="186"/>
      <c r="V91" s="186"/>
      <c r="W91" s="186">
        <v>15750</v>
      </c>
      <c r="X91" s="186">
        <v>15750</v>
      </c>
      <c r="Y91" s="186"/>
      <c r="Z91" s="112">
        <v>10000</v>
      </c>
      <c r="AA91" s="112">
        <v>10000</v>
      </c>
      <c r="AB91" s="112"/>
      <c r="AC91" s="84" t="s">
        <v>165</v>
      </c>
      <c r="AD91" s="112"/>
      <c r="AE91" s="117">
        <f t="shared" si="19"/>
        <v>0.57603686635944695</v>
      </c>
    </row>
    <row r="92" spans="1:31" s="105" customFormat="1" ht="23.25">
      <c r="A92" s="194" t="s">
        <v>171</v>
      </c>
      <c r="B92" s="198" t="s">
        <v>421</v>
      </c>
      <c r="C92" s="1"/>
      <c r="D92" s="1"/>
      <c r="E92" s="1"/>
      <c r="F92" s="162"/>
      <c r="G92" s="162">
        <f>G93</f>
        <v>28950</v>
      </c>
      <c r="H92" s="162">
        <f t="shared" ref="H92:AB92" si="28">H93</f>
        <v>28950</v>
      </c>
      <c r="I92" s="162">
        <f t="shared" si="28"/>
        <v>0</v>
      </c>
      <c r="J92" s="162">
        <f t="shared" si="28"/>
        <v>0</v>
      </c>
      <c r="K92" s="162">
        <f t="shared" si="28"/>
        <v>0</v>
      </c>
      <c r="L92" s="162">
        <f t="shared" si="28"/>
        <v>0</v>
      </c>
      <c r="M92" s="162">
        <f t="shared" si="28"/>
        <v>0</v>
      </c>
      <c r="N92" s="162">
        <f t="shared" si="28"/>
        <v>26055</v>
      </c>
      <c r="O92" s="162">
        <f t="shared" si="28"/>
        <v>26055</v>
      </c>
      <c r="P92" s="162">
        <f t="shared" si="28"/>
        <v>0</v>
      </c>
      <c r="Q92" s="162">
        <f t="shared" si="28"/>
        <v>0</v>
      </c>
      <c r="R92" s="162">
        <f t="shared" si="28"/>
        <v>0</v>
      </c>
      <c r="S92" s="162">
        <f t="shared" si="28"/>
        <v>0</v>
      </c>
      <c r="T92" s="162">
        <f t="shared" si="28"/>
        <v>0</v>
      </c>
      <c r="U92" s="162">
        <f t="shared" si="28"/>
        <v>0</v>
      </c>
      <c r="V92" s="162">
        <f t="shared" si="28"/>
        <v>0</v>
      </c>
      <c r="W92" s="162">
        <f t="shared" si="28"/>
        <v>26055</v>
      </c>
      <c r="X92" s="162">
        <f t="shared" si="28"/>
        <v>26055</v>
      </c>
      <c r="Y92" s="162">
        <f t="shared" si="28"/>
        <v>0</v>
      </c>
      <c r="Z92" s="162">
        <f t="shared" si="28"/>
        <v>21575</v>
      </c>
      <c r="AA92" s="162">
        <f t="shared" si="28"/>
        <v>21575</v>
      </c>
      <c r="AB92" s="162">
        <f t="shared" si="28"/>
        <v>0</v>
      </c>
      <c r="AC92" s="1"/>
      <c r="AD92" s="183"/>
      <c r="AE92" s="117">
        <f>(K92+Q92+T92+Z92)/G92</f>
        <v>0.74525043177892913</v>
      </c>
    </row>
    <row r="93" spans="1:31" s="105" customFormat="1" ht="23.25">
      <c r="A93" s="142"/>
      <c r="B93" s="198" t="s">
        <v>40</v>
      </c>
      <c r="C93" s="142"/>
      <c r="D93" s="142"/>
      <c r="E93" s="142"/>
      <c r="F93" s="85"/>
      <c r="G93" s="141">
        <f>SUM(G94:G95)</f>
        <v>28950</v>
      </c>
      <c r="H93" s="141">
        <f t="shared" ref="H93:AB93" si="29">SUM(H94:H95)</f>
        <v>28950</v>
      </c>
      <c r="I93" s="141">
        <f t="shared" si="29"/>
        <v>0</v>
      </c>
      <c r="J93" s="141">
        <f t="shared" si="29"/>
        <v>0</v>
      </c>
      <c r="K93" s="141">
        <f t="shared" si="29"/>
        <v>0</v>
      </c>
      <c r="L93" s="141">
        <f t="shared" si="29"/>
        <v>0</v>
      </c>
      <c r="M93" s="141">
        <f t="shared" si="29"/>
        <v>0</v>
      </c>
      <c r="N93" s="141">
        <f t="shared" si="29"/>
        <v>26055</v>
      </c>
      <c r="O93" s="141">
        <f t="shared" si="29"/>
        <v>26055</v>
      </c>
      <c r="P93" s="141">
        <f t="shared" si="29"/>
        <v>0</v>
      </c>
      <c r="Q93" s="141">
        <f t="shared" si="29"/>
        <v>0</v>
      </c>
      <c r="R93" s="141">
        <f t="shared" si="29"/>
        <v>0</v>
      </c>
      <c r="S93" s="141">
        <f t="shared" si="29"/>
        <v>0</v>
      </c>
      <c r="T93" s="141">
        <f t="shared" si="29"/>
        <v>0</v>
      </c>
      <c r="U93" s="141">
        <f t="shared" si="29"/>
        <v>0</v>
      </c>
      <c r="V93" s="141">
        <f t="shared" si="29"/>
        <v>0</v>
      </c>
      <c r="W93" s="141">
        <f t="shared" si="29"/>
        <v>26055</v>
      </c>
      <c r="X93" s="141">
        <f t="shared" si="29"/>
        <v>26055</v>
      </c>
      <c r="Y93" s="141">
        <f t="shared" si="29"/>
        <v>0</v>
      </c>
      <c r="Z93" s="141">
        <f t="shared" si="29"/>
        <v>21575</v>
      </c>
      <c r="AA93" s="141">
        <f t="shared" si="29"/>
        <v>21575</v>
      </c>
      <c r="AB93" s="141">
        <f t="shared" si="29"/>
        <v>0</v>
      </c>
      <c r="AC93" s="142"/>
      <c r="AD93" s="183"/>
      <c r="AE93" s="117">
        <f>(K93+Q93+T93+Z93)/G93</f>
        <v>0.74525043177892913</v>
      </c>
    </row>
    <row r="94" spans="1:31" ht="47.25">
      <c r="A94" s="135">
        <v>1</v>
      </c>
      <c r="B94" s="193" t="s">
        <v>176</v>
      </c>
      <c r="C94" s="135" t="s">
        <v>28</v>
      </c>
      <c r="D94" s="135"/>
      <c r="E94" s="135">
        <v>2018</v>
      </c>
      <c r="F94" s="84" t="s">
        <v>178</v>
      </c>
      <c r="G94" s="137">
        <v>2500</v>
      </c>
      <c r="H94" s="137">
        <f>G94</f>
        <v>2500</v>
      </c>
      <c r="I94" s="137">
        <v>0</v>
      </c>
      <c r="J94" s="137">
        <v>0</v>
      </c>
      <c r="K94" s="137">
        <v>0</v>
      </c>
      <c r="L94" s="137">
        <v>0</v>
      </c>
      <c r="M94" s="137">
        <v>0</v>
      </c>
      <c r="N94" s="137">
        <f>H94-(H94*10%)</f>
        <v>2250</v>
      </c>
      <c r="O94" s="137">
        <f>N94</f>
        <v>2250</v>
      </c>
      <c r="P94" s="137">
        <v>0</v>
      </c>
      <c r="Q94" s="137">
        <v>0</v>
      </c>
      <c r="R94" s="137">
        <v>0</v>
      </c>
      <c r="S94" s="137">
        <v>0</v>
      </c>
      <c r="T94" s="137"/>
      <c r="U94" s="137"/>
      <c r="V94" s="137"/>
      <c r="W94" s="137">
        <f>X94</f>
        <v>2250</v>
      </c>
      <c r="X94" s="137">
        <f>O94</f>
        <v>2250</v>
      </c>
      <c r="Y94" s="137"/>
      <c r="Z94" s="186">
        <f>AA94+AB94</f>
        <v>1575</v>
      </c>
      <c r="AA94" s="137">
        <v>1575</v>
      </c>
      <c r="AB94" s="186"/>
      <c r="AC94" s="135" t="s">
        <v>413</v>
      </c>
      <c r="AE94" s="117">
        <f>(K94+Q94+T94+Z94)/G94</f>
        <v>0.63</v>
      </c>
    </row>
    <row r="95" spans="1:31" ht="47.25">
      <c r="A95" s="135">
        <v>2</v>
      </c>
      <c r="B95" s="193" t="s">
        <v>177</v>
      </c>
      <c r="C95" s="135" t="s">
        <v>28</v>
      </c>
      <c r="D95" s="135"/>
      <c r="E95" s="135">
        <v>2018</v>
      </c>
      <c r="F95" s="84" t="s">
        <v>179</v>
      </c>
      <c r="G95" s="137">
        <v>26450</v>
      </c>
      <c r="H95" s="137">
        <f>G95</f>
        <v>26450</v>
      </c>
      <c r="I95" s="137">
        <v>0</v>
      </c>
      <c r="J95" s="137">
        <v>0</v>
      </c>
      <c r="K95" s="137">
        <v>0</v>
      </c>
      <c r="L95" s="137">
        <v>0</v>
      </c>
      <c r="M95" s="137">
        <v>0</v>
      </c>
      <c r="N95" s="137">
        <f>H95-(H95*10%)</f>
        <v>23805</v>
      </c>
      <c r="O95" s="137">
        <f>N95</f>
        <v>23805</v>
      </c>
      <c r="P95" s="137">
        <v>0</v>
      </c>
      <c r="Q95" s="137">
        <v>0</v>
      </c>
      <c r="R95" s="137">
        <v>0</v>
      </c>
      <c r="S95" s="137">
        <v>0</v>
      </c>
      <c r="T95" s="137"/>
      <c r="U95" s="137"/>
      <c r="V95" s="137"/>
      <c r="W95" s="137">
        <f>X95</f>
        <v>23805</v>
      </c>
      <c r="X95" s="137">
        <f>O95</f>
        <v>23805</v>
      </c>
      <c r="Y95" s="137"/>
      <c r="Z95" s="186">
        <v>20000</v>
      </c>
      <c r="AA95" s="137">
        <f>+Z95</f>
        <v>20000</v>
      </c>
      <c r="AB95" s="186"/>
      <c r="AC95" s="135" t="s">
        <v>173</v>
      </c>
      <c r="AE95" s="117">
        <f>(K95+Q95+T95+Z95)/G95</f>
        <v>0.75614366729678639</v>
      </c>
    </row>
    <row r="96" spans="1:31" ht="23.25">
      <c r="A96" s="199" t="s">
        <v>172</v>
      </c>
      <c r="B96" s="200" t="s">
        <v>180</v>
      </c>
      <c r="C96" s="199"/>
      <c r="D96" s="199"/>
      <c r="E96" s="201"/>
      <c r="F96" s="201"/>
      <c r="G96" s="202">
        <f>G97+G127</f>
        <v>297104.26500000001</v>
      </c>
      <c r="H96" s="202">
        <f t="shared" ref="H96:AB96" si="30">H97+H127</f>
        <v>275842.26500000001</v>
      </c>
      <c r="I96" s="202">
        <f t="shared" si="30"/>
        <v>21262</v>
      </c>
      <c r="J96" s="202">
        <f t="shared" si="30"/>
        <v>564</v>
      </c>
      <c r="K96" s="202">
        <f t="shared" si="30"/>
        <v>0</v>
      </c>
      <c r="L96" s="202">
        <f t="shared" si="30"/>
        <v>0</v>
      </c>
      <c r="M96" s="202">
        <f t="shared" si="30"/>
        <v>1100</v>
      </c>
      <c r="N96" s="202">
        <f t="shared" si="30"/>
        <v>118461.13</v>
      </c>
      <c r="O96" s="202">
        <f t="shared" si="30"/>
        <v>118461.13</v>
      </c>
      <c r="P96" s="202">
        <f t="shared" si="30"/>
        <v>0</v>
      </c>
      <c r="Q96" s="202">
        <f t="shared" si="30"/>
        <v>0</v>
      </c>
      <c r="R96" s="202">
        <f t="shared" si="30"/>
        <v>0</v>
      </c>
      <c r="S96" s="202">
        <f t="shared" si="30"/>
        <v>0</v>
      </c>
      <c r="T96" s="202">
        <f t="shared" si="30"/>
        <v>3560</v>
      </c>
      <c r="U96" s="202">
        <f t="shared" si="30"/>
        <v>3560</v>
      </c>
      <c r="V96" s="202">
        <f t="shared" si="30"/>
        <v>0</v>
      </c>
      <c r="W96" s="202">
        <f t="shared" si="30"/>
        <v>255876.3</v>
      </c>
      <c r="X96" s="202">
        <f t="shared" si="30"/>
        <v>255876.3</v>
      </c>
      <c r="Y96" s="202">
        <f t="shared" si="30"/>
        <v>0</v>
      </c>
      <c r="Z96" s="202">
        <f t="shared" si="30"/>
        <v>139730</v>
      </c>
      <c r="AA96" s="202">
        <f t="shared" si="30"/>
        <v>139730</v>
      </c>
      <c r="AB96" s="202">
        <f t="shared" si="30"/>
        <v>0</v>
      </c>
      <c r="AC96" s="203"/>
      <c r="AD96" s="204"/>
      <c r="AE96" s="117">
        <f>(K96+Q96+T96+Z96)/G96</f>
        <v>0.482288599929725</v>
      </c>
    </row>
    <row r="97" spans="1:31" ht="41.25" customHeight="1">
      <c r="A97" s="209">
        <v>1</v>
      </c>
      <c r="B97" s="208" t="s">
        <v>186</v>
      </c>
      <c r="C97" s="204"/>
      <c r="D97" s="204"/>
      <c r="E97" s="203"/>
      <c r="F97" s="203"/>
      <c r="G97" s="202">
        <f>G98+G107+G112</f>
        <v>201854.26500000001</v>
      </c>
      <c r="H97" s="202">
        <f t="shared" ref="H97:AB97" si="31">H98+H107+H112</f>
        <v>180592.26500000001</v>
      </c>
      <c r="I97" s="202">
        <f t="shared" si="31"/>
        <v>21262</v>
      </c>
      <c r="J97" s="202">
        <f t="shared" si="31"/>
        <v>564</v>
      </c>
      <c r="K97" s="202">
        <f t="shared" si="31"/>
        <v>0</v>
      </c>
      <c r="L97" s="202">
        <f t="shared" si="31"/>
        <v>0</v>
      </c>
      <c r="M97" s="202">
        <f t="shared" si="31"/>
        <v>1100</v>
      </c>
      <c r="N97" s="202">
        <f t="shared" si="31"/>
        <v>99786.13</v>
      </c>
      <c r="O97" s="202">
        <f t="shared" si="31"/>
        <v>99786.13</v>
      </c>
      <c r="P97" s="202">
        <f t="shared" si="31"/>
        <v>0</v>
      </c>
      <c r="Q97" s="202">
        <f t="shared" si="31"/>
        <v>0</v>
      </c>
      <c r="R97" s="202">
        <f t="shared" si="31"/>
        <v>0</v>
      </c>
      <c r="S97" s="202">
        <f t="shared" si="31"/>
        <v>0</v>
      </c>
      <c r="T97" s="202">
        <f t="shared" si="31"/>
        <v>3560</v>
      </c>
      <c r="U97" s="202">
        <f t="shared" si="31"/>
        <v>3560</v>
      </c>
      <c r="V97" s="202">
        <f t="shared" si="31"/>
        <v>0</v>
      </c>
      <c r="W97" s="202">
        <f t="shared" si="31"/>
        <v>162701.29999999999</v>
      </c>
      <c r="X97" s="202">
        <f t="shared" si="31"/>
        <v>162701.29999999999</v>
      </c>
      <c r="Y97" s="202">
        <f t="shared" si="31"/>
        <v>0</v>
      </c>
      <c r="Z97" s="202">
        <f t="shared" si="31"/>
        <v>133830</v>
      </c>
      <c r="AA97" s="202">
        <f t="shared" si="31"/>
        <v>133830</v>
      </c>
      <c r="AB97" s="202">
        <f t="shared" si="31"/>
        <v>0</v>
      </c>
      <c r="AC97" s="203"/>
      <c r="AD97" s="204"/>
      <c r="AE97" s="117">
        <f t="shared" ref="AE97:AE122" si="32">(K97+Q97+T97+Z97)/G97</f>
        <v>0.68063956934474479</v>
      </c>
    </row>
    <row r="98" spans="1:31" ht="23.25">
      <c r="A98" s="209" t="s">
        <v>26</v>
      </c>
      <c r="B98" s="208" t="s">
        <v>182</v>
      </c>
      <c r="C98" s="204"/>
      <c r="D98" s="204"/>
      <c r="E98" s="203"/>
      <c r="F98" s="203"/>
      <c r="G98" s="202">
        <f>SUM(G99:G106)</f>
        <v>153767.95499999999</v>
      </c>
      <c r="H98" s="202">
        <f t="shared" ref="H98:Z98" si="33">SUM(H99:H106)</f>
        <v>132505.95499999999</v>
      </c>
      <c r="I98" s="202">
        <f t="shared" si="33"/>
        <v>21262</v>
      </c>
      <c r="J98" s="202">
        <f t="shared" si="33"/>
        <v>0</v>
      </c>
      <c r="K98" s="202">
        <f t="shared" si="33"/>
        <v>0</v>
      </c>
      <c r="L98" s="202">
        <f t="shared" si="33"/>
        <v>0</v>
      </c>
      <c r="M98" s="202">
        <f t="shared" si="33"/>
        <v>1100</v>
      </c>
      <c r="N98" s="202">
        <f t="shared" si="33"/>
        <v>50074.11</v>
      </c>
      <c r="O98" s="202">
        <f t="shared" si="33"/>
        <v>50074.11</v>
      </c>
      <c r="P98" s="202">
        <f t="shared" si="33"/>
        <v>0</v>
      </c>
      <c r="Q98" s="202">
        <f t="shared" si="33"/>
        <v>0</v>
      </c>
      <c r="R98" s="202">
        <f t="shared" si="33"/>
        <v>0</v>
      </c>
      <c r="S98" s="202">
        <f t="shared" si="33"/>
        <v>0</v>
      </c>
      <c r="T98" s="202">
        <f t="shared" si="33"/>
        <v>3100</v>
      </c>
      <c r="U98" s="202">
        <f t="shared" si="33"/>
        <v>3100</v>
      </c>
      <c r="V98" s="202">
        <f t="shared" si="33"/>
        <v>0</v>
      </c>
      <c r="W98" s="202">
        <f t="shared" si="33"/>
        <v>120255.29999999999</v>
      </c>
      <c r="X98" s="202">
        <f t="shared" si="33"/>
        <v>120255.29999999999</v>
      </c>
      <c r="Y98" s="202">
        <f t="shared" si="33"/>
        <v>0</v>
      </c>
      <c r="Z98" s="202">
        <f t="shared" si="33"/>
        <v>99600</v>
      </c>
      <c r="AA98" s="202">
        <f>SUM(AA99:AA106)</f>
        <v>99600</v>
      </c>
      <c r="AB98" s="202">
        <f>SUM(AB99:AB105)</f>
        <v>0</v>
      </c>
      <c r="AC98" s="203"/>
      <c r="AD98" s="204"/>
      <c r="AE98" s="117">
        <f t="shared" si="32"/>
        <v>0.66788948321514718</v>
      </c>
    </row>
    <row r="99" spans="1:31" ht="47.25">
      <c r="A99" s="153">
        <v>1</v>
      </c>
      <c r="B99" s="214" t="s">
        <v>331</v>
      </c>
      <c r="C99" s="215" t="s">
        <v>30</v>
      </c>
      <c r="D99" s="104"/>
      <c r="E99" s="168" t="s">
        <v>57</v>
      </c>
      <c r="F99" s="215" t="s">
        <v>358</v>
      </c>
      <c r="G99" s="205">
        <f>H99</f>
        <v>55627.256999999998</v>
      </c>
      <c r="H99" s="205">
        <v>55627.256999999998</v>
      </c>
      <c r="I99" s="205"/>
      <c r="J99" s="205"/>
      <c r="K99" s="205"/>
      <c r="L99" s="205"/>
      <c r="M99" s="205"/>
      <c r="N99" s="205">
        <f t="shared" ref="N99:N104" si="34">O99</f>
        <v>50074.11</v>
      </c>
      <c r="O99" s="205">
        <v>50074.11</v>
      </c>
      <c r="P99" s="205"/>
      <c r="Q99" s="205"/>
      <c r="R99" s="205"/>
      <c r="S99" s="205"/>
      <c r="T99" s="205">
        <f>U99</f>
        <v>2500</v>
      </c>
      <c r="U99" s="205">
        <v>2500</v>
      </c>
      <c r="V99" s="205"/>
      <c r="W99" s="205">
        <f>X99</f>
        <v>50064.5</v>
      </c>
      <c r="X99" s="205">
        <v>50064.5</v>
      </c>
      <c r="Y99" s="205"/>
      <c r="Z99" s="205">
        <f>AA99</f>
        <v>40000</v>
      </c>
      <c r="AA99" s="205">
        <v>40000</v>
      </c>
      <c r="AB99" s="205"/>
      <c r="AC99" s="197" t="s">
        <v>380</v>
      </c>
      <c r="AD99" s="219"/>
      <c r="AE99" s="117">
        <f t="shared" si="32"/>
        <v>0.76401394373984688</v>
      </c>
    </row>
    <row r="100" spans="1:31" ht="47.25">
      <c r="A100" s="213">
        <v>2</v>
      </c>
      <c r="B100" s="214" t="s">
        <v>187</v>
      </c>
      <c r="C100" s="215" t="s">
        <v>33</v>
      </c>
      <c r="D100" s="215"/>
      <c r="E100" s="168" t="s">
        <v>57</v>
      </c>
      <c r="F100" s="215" t="s">
        <v>359</v>
      </c>
      <c r="G100" s="205">
        <f>H100</f>
        <v>14796.839</v>
      </c>
      <c r="H100" s="205">
        <v>14796.839</v>
      </c>
      <c r="I100" s="205"/>
      <c r="J100" s="205"/>
      <c r="K100" s="205"/>
      <c r="L100" s="205"/>
      <c r="M100" s="205"/>
      <c r="N100" s="205">
        <f t="shared" si="34"/>
        <v>0</v>
      </c>
      <c r="O100" s="205">
        <v>0</v>
      </c>
      <c r="P100" s="205"/>
      <c r="Q100" s="205"/>
      <c r="R100" s="205"/>
      <c r="S100" s="205"/>
      <c r="T100" s="205"/>
      <c r="U100" s="205"/>
      <c r="V100" s="205"/>
      <c r="W100" s="205">
        <f t="shared" ref="W100:W106" si="35">X100</f>
        <v>13317.2</v>
      </c>
      <c r="X100" s="205">
        <v>13317.2</v>
      </c>
      <c r="Y100" s="205"/>
      <c r="Z100" s="205">
        <f t="shared" ref="Z100:Z111" si="36">AA100</f>
        <v>11500</v>
      </c>
      <c r="AA100" s="205">
        <v>11500</v>
      </c>
      <c r="AB100" s="205"/>
      <c r="AC100" s="197" t="s">
        <v>380</v>
      </c>
      <c r="AD100" s="219"/>
      <c r="AE100" s="117">
        <f t="shared" si="32"/>
        <v>0.77719302075260799</v>
      </c>
    </row>
    <row r="101" spans="1:31" ht="47.25">
      <c r="A101" s="153">
        <v>3</v>
      </c>
      <c r="B101" s="214" t="s">
        <v>188</v>
      </c>
      <c r="C101" s="215" t="s">
        <v>33</v>
      </c>
      <c r="D101" s="215"/>
      <c r="E101" s="168" t="s">
        <v>57</v>
      </c>
      <c r="F101" s="215" t="s">
        <v>195</v>
      </c>
      <c r="G101" s="205">
        <v>9642.5329999999994</v>
      </c>
      <c r="H101" s="205">
        <f>G101</f>
        <v>9642.5329999999994</v>
      </c>
      <c r="I101" s="205"/>
      <c r="J101" s="205"/>
      <c r="K101" s="205"/>
      <c r="L101" s="205"/>
      <c r="M101" s="205"/>
      <c r="N101" s="205">
        <f t="shared" si="34"/>
        <v>0</v>
      </c>
      <c r="O101" s="205">
        <v>0</v>
      </c>
      <c r="P101" s="205"/>
      <c r="Q101" s="205"/>
      <c r="R101" s="205"/>
      <c r="S101" s="205"/>
      <c r="T101" s="205"/>
      <c r="U101" s="205"/>
      <c r="V101" s="205"/>
      <c r="W101" s="205">
        <f t="shared" si="35"/>
        <v>8678.2999999999993</v>
      </c>
      <c r="X101" s="205">
        <v>8678.2999999999993</v>
      </c>
      <c r="Y101" s="205"/>
      <c r="Z101" s="205">
        <f t="shared" si="36"/>
        <v>7500</v>
      </c>
      <c r="AA101" s="205">
        <v>7500</v>
      </c>
      <c r="AB101" s="205"/>
      <c r="AC101" s="197" t="s">
        <v>380</v>
      </c>
      <c r="AD101" s="219"/>
      <c r="AE101" s="117">
        <f t="shared" si="32"/>
        <v>0.77780392351262895</v>
      </c>
    </row>
    <row r="102" spans="1:31" ht="47.25">
      <c r="A102" s="213">
        <v>4</v>
      </c>
      <c r="B102" s="214" t="s">
        <v>189</v>
      </c>
      <c r="C102" s="215" t="s">
        <v>33</v>
      </c>
      <c r="D102" s="215"/>
      <c r="E102" s="168" t="s">
        <v>57</v>
      </c>
      <c r="F102" s="215" t="s">
        <v>196</v>
      </c>
      <c r="G102" s="205">
        <v>8559.9130000000005</v>
      </c>
      <c r="H102" s="205">
        <f>G102</f>
        <v>8559.9130000000005</v>
      </c>
      <c r="I102" s="205"/>
      <c r="J102" s="205"/>
      <c r="K102" s="205"/>
      <c r="L102" s="205"/>
      <c r="M102" s="205"/>
      <c r="N102" s="205">
        <f t="shared" si="34"/>
        <v>0</v>
      </c>
      <c r="O102" s="205">
        <v>0</v>
      </c>
      <c r="P102" s="205"/>
      <c r="Q102" s="205"/>
      <c r="R102" s="205"/>
      <c r="S102" s="205"/>
      <c r="T102" s="205"/>
      <c r="U102" s="205"/>
      <c r="V102" s="205"/>
      <c r="W102" s="205">
        <f t="shared" si="35"/>
        <v>7703.9</v>
      </c>
      <c r="X102" s="205">
        <v>7703.9</v>
      </c>
      <c r="Y102" s="205"/>
      <c r="Z102" s="205">
        <f t="shared" si="36"/>
        <v>6500</v>
      </c>
      <c r="AA102" s="205">
        <v>6500</v>
      </c>
      <c r="AB102" s="205"/>
      <c r="AC102" s="197" t="s">
        <v>380</v>
      </c>
      <c r="AD102" s="219"/>
      <c r="AE102" s="117">
        <f t="shared" si="32"/>
        <v>0.7593535121209759</v>
      </c>
    </row>
    <row r="103" spans="1:31" ht="47.25">
      <c r="A103" s="153">
        <v>5</v>
      </c>
      <c r="B103" s="214" t="s">
        <v>190</v>
      </c>
      <c r="C103" s="215" t="s">
        <v>33</v>
      </c>
      <c r="D103" s="215"/>
      <c r="E103" s="168" t="s">
        <v>57</v>
      </c>
      <c r="F103" s="215" t="s">
        <v>197</v>
      </c>
      <c r="G103" s="205">
        <v>7487.7020000000002</v>
      </c>
      <c r="H103" s="205">
        <f>G103</f>
        <v>7487.7020000000002</v>
      </c>
      <c r="I103" s="205"/>
      <c r="J103" s="205"/>
      <c r="K103" s="205"/>
      <c r="L103" s="205"/>
      <c r="M103" s="205"/>
      <c r="N103" s="205">
        <f t="shared" si="34"/>
        <v>0</v>
      </c>
      <c r="O103" s="205">
        <v>0</v>
      </c>
      <c r="P103" s="205"/>
      <c r="Q103" s="205"/>
      <c r="R103" s="205"/>
      <c r="S103" s="205"/>
      <c r="T103" s="205"/>
      <c r="U103" s="205"/>
      <c r="V103" s="205"/>
      <c r="W103" s="205">
        <f t="shared" si="35"/>
        <v>6738.9</v>
      </c>
      <c r="X103" s="205">
        <v>6738.9</v>
      </c>
      <c r="Y103" s="205"/>
      <c r="Z103" s="205">
        <f t="shared" si="36"/>
        <v>5900</v>
      </c>
      <c r="AA103" s="205">
        <v>5900</v>
      </c>
      <c r="AB103" s="205"/>
      <c r="AC103" s="197" t="s">
        <v>380</v>
      </c>
      <c r="AD103" s="219"/>
      <c r="AE103" s="117">
        <f t="shared" si="32"/>
        <v>0.78795870882682029</v>
      </c>
    </row>
    <row r="104" spans="1:31" ht="47.25">
      <c r="A104" s="213">
        <v>6</v>
      </c>
      <c r="B104" s="214" t="s">
        <v>191</v>
      </c>
      <c r="C104" s="215" t="s">
        <v>42</v>
      </c>
      <c r="D104" s="215"/>
      <c r="E104" s="168" t="s">
        <v>57</v>
      </c>
      <c r="F104" s="215" t="s">
        <v>360</v>
      </c>
      <c r="G104" s="205">
        <v>8400.6560000000009</v>
      </c>
      <c r="H104" s="205">
        <f>G104</f>
        <v>8400.6560000000009</v>
      </c>
      <c r="I104" s="205"/>
      <c r="J104" s="205"/>
      <c r="K104" s="205"/>
      <c r="L104" s="205"/>
      <c r="M104" s="205"/>
      <c r="N104" s="205">
        <f t="shared" si="34"/>
        <v>0</v>
      </c>
      <c r="O104" s="205">
        <v>0</v>
      </c>
      <c r="P104" s="205"/>
      <c r="Q104" s="205"/>
      <c r="R104" s="205"/>
      <c r="S104" s="205"/>
      <c r="T104" s="205"/>
      <c r="U104" s="205"/>
      <c r="V104" s="205"/>
      <c r="W104" s="205">
        <f t="shared" si="35"/>
        <v>7560.6</v>
      </c>
      <c r="X104" s="205">
        <v>7560.6</v>
      </c>
      <c r="Y104" s="205"/>
      <c r="Z104" s="205">
        <f t="shared" si="36"/>
        <v>6500</v>
      </c>
      <c r="AA104" s="205">
        <v>6500</v>
      </c>
      <c r="AB104" s="205"/>
      <c r="AC104" s="197" t="s">
        <v>380</v>
      </c>
      <c r="AD104" s="219"/>
      <c r="AE104" s="117">
        <f t="shared" si="32"/>
        <v>0.77374909768951372</v>
      </c>
    </row>
    <row r="105" spans="1:31" ht="63">
      <c r="A105" s="153">
        <v>7</v>
      </c>
      <c r="B105" s="214" t="s">
        <v>332</v>
      </c>
      <c r="C105" s="215" t="s">
        <v>349</v>
      </c>
      <c r="D105" s="104"/>
      <c r="E105" s="168" t="s">
        <v>57</v>
      </c>
      <c r="F105" s="220" t="s">
        <v>361</v>
      </c>
      <c r="G105" s="205">
        <f>H105</f>
        <v>17991.055</v>
      </c>
      <c r="H105" s="205">
        <v>17991.055</v>
      </c>
      <c r="I105" s="205"/>
      <c r="J105" s="205"/>
      <c r="K105" s="205"/>
      <c r="L105" s="205"/>
      <c r="M105" s="205"/>
      <c r="N105" s="205"/>
      <c r="O105" s="205"/>
      <c r="P105" s="205"/>
      <c r="Q105" s="205"/>
      <c r="R105" s="205"/>
      <c r="S105" s="205"/>
      <c r="T105" s="205">
        <f>U105</f>
        <v>600</v>
      </c>
      <c r="U105" s="205">
        <v>600</v>
      </c>
      <c r="V105" s="205"/>
      <c r="W105" s="205">
        <f t="shared" si="35"/>
        <v>16191.9</v>
      </c>
      <c r="X105" s="205">
        <v>16191.9</v>
      </c>
      <c r="Y105" s="205"/>
      <c r="Z105" s="205">
        <f t="shared" si="36"/>
        <v>13700</v>
      </c>
      <c r="AA105" s="205">
        <v>13700</v>
      </c>
      <c r="AB105" s="205"/>
      <c r="AC105" s="197" t="s">
        <v>380</v>
      </c>
      <c r="AD105" s="219"/>
      <c r="AE105" s="117">
        <f t="shared" si="32"/>
        <v>0.79483943548613467</v>
      </c>
    </row>
    <row r="106" spans="1:31" ht="47.25">
      <c r="A106" s="153">
        <v>8</v>
      </c>
      <c r="B106" s="170" t="s">
        <v>414</v>
      </c>
      <c r="C106" s="221" t="s">
        <v>31</v>
      </c>
      <c r="D106" s="104"/>
      <c r="E106" s="84" t="s">
        <v>57</v>
      </c>
      <c r="F106" s="168" t="s">
        <v>415</v>
      </c>
      <c r="G106" s="222">
        <f>H106+I106</f>
        <v>31262</v>
      </c>
      <c r="H106" s="222">
        <v>10000</v>
      </c>
      <c r="I106" s="222">
        <v>21262</v>
      </c>
      <c r="J106" s="223"/>
      <c r="K106" s="223"/>
      <c r="L106" s="223"/>
      <c r="M106" s="223">
        <v>1100</v>
      </c>
      <c r="N106" s="223"/>
      <c r="O106" s="223"/>
      <c r="P106" s="223"/>
      <c r="Q106" s="223"/>
      <c r="R106" s="223"/>
      <c r="S106" s="223"/>
      <c r="T106" s="223"/>
      <c r="U106" s="223"/>
      <c r="V106" s="223"/>
      <c r="W106" s="223">
        <f t="shared" si="35"/>
        <v>10000</v>
      </c>
      <c r="X106" s="223">
        <v>10000</v>
      </c>
      <c r="Y106" s="223"/>
      <c r="Z106" s="223">
        <f t="shared" si="36"/>
        <v>8000</v>
      </c>
      <c r="AA106" s="223">
        <v>8000</v>
      </c>
      <c r="AB106" s="223"/>
      <c r="AC106" s="197" t="s">
        <v>380</v>
      </c>
      <c r="AD106" s="219"/>
      <c r="AE106" s="117">
        <f t="shared" si="32"/>
        <v>0.25590173373424607</v>
      </c>
    </row>
    <row r="107" spans="1:31" ht="31.5">
      <c r="A107" s="213" t="s">
        <v>37</v>
      </c>
      <c r="B107" s="208" t="s">
        <v>181</v>
      </c>
      <c r="C107" s="215"/>
      <c r="D107" s="215"/>
      <c r="E107" s="168"/>
      <c r="F107" s="215"/>
      <c r="G107" s="202">
        <f>SUM(G108:G111)</f>
        <v>15074.276</v>
      </c>
      <c r="H107" s="202">
        <f t="shared" ref="H107:AB107" si="37">SUM(H108:H111)</f>
        <v>15074.276</v>
      </c>
      <c r="I107" s="202">
        <f t="shared" si="37"/>
        <v>0</v>
      </c>
      <c r="J107" s="202">
        <f t="shared" si="37"/>
        <v>0</v>
      </c>
      <c r="K107" s="202">
        <f t="shared" si="37"/>
        <v>0</v>
      </c>
      <c r="L107" s="202">
        <f t="shared" si="37"/>
        <v>0</v>
      </c>
      <c r="M107" s="202">
        <f t="shared" si="37"/>
        <v>0</v>
      </c>
      <c r="N107" s="202">
        <f t="shared" si="37"/>
        <v>15907.02</v>
      </c>
      <c r="O107" s="202">
        <f t="shared" si="37"/>
        <v>15907.02</v>
      </c>
      <c r="P107" s="202">
        <f t="shared" si="37"/>
        <v>0</v>
      </c>
      <c r="Q107" s="202">
        <f t="shared" si="37"/>
        <v>0</v>
      </c>
      <c r="R107" s="202">
        <f t="shared" si="37"/>
        <v>0</v>
      </c>
      <c r="S107" s="202">
        <f t="shared" si="37"/>
        <v>0</v>
      </c>
      <c r="T107" s="202">
        <f t="shared" si="37"/>
        <v>0</v>
      </c>
      <c r="U107" s="202">
        <f t="shared" si="37"/>
        <v>0</v>
      </c>
      <c r="V107" s="202">
        <f t="shared" si="37"/>
        <v>0</v>
      </c>
      <c r="W107" s="202">
        <f t="shared" si="37"/>
        <v>12728.5</v>
      </c>
      <c r="X107" s="202">
        <f t="shared" si="37"/>
        <v>12728.5</v>
      </c>
      <c r="Y107" s="202">
        <f t="shared" si="37"/>
        <v>0</v>
      </c>
      <c r="Z107" s="202">
        <f t="shared" si="37"/>
        <v>11700</v>
      </c>
      <c r="AA107" s="202">
        <f>SUM(AA108:AA111)</f>
        <v>11700</v>
      </c>
      <c r="AB107" s="202">
        <f t="shared" si="37"/>
        <v>0</v>
      </c>
      <c r="AC107" s="197"/>
      <c r="AD107" s="219"/>
      <c r="AE107" s="117">
        <f t="shared" si="32"/>
        <v>0.77615667910021025</v>
      </c>
    </row>
    <row r="108" spans="1:31" ht="47.25">
      <c r="A108" s="153">
        <v>1</v>
      </c>
      <c r="B108" s="152" t="s">
        <v>333</v>
      </c>
      <c r="C108" s="195" t="s">
        <v>350</v>
      </c>
      <c r="D108" s="109"/>
      <c r="E108" s="196" t="s">
        <v>57</v>
      </c>
      <c r="F108" s="220" t="s">
        <v>362</v>
      </c>
      <c r="G108" s="205">
        <f>H108+I108</f>
        <v>5834.7089999999998</v>
      </c>
      <c r="H108" s="205">
        <v>5834.7089999999998</v>
      </c>
      <c r="I108" s="205"/>
      <c r="J108" s="205"/>
      <c r="K108" s="205">
        <v>0</v>
      </c>
      <c r="L108" s="205"/>
      <c r="M108" s="205"/>
      <c r="N108" s="205">
        <f>O108</f>
        <v>5419.35</v>
      </c>
      <c r="O108" s="224">
        <v>5419.35</v>
      </c>
      <c r="P108" s="205"/>
      <c r="Q108" s="205"/>
      <c r="R108" s="205"/>
      <c r="S108" s="205">
        <v>0</v>
      </c>
      <c r="T108" s="205"/>
      <c r="U108" s="205"/>
      <c r="V108" s="205"/>
      <c r="W108" s="205">
        <f>X108</f>
        <v>5251.2</v>
      </c>
      <c r="X108" s="205">
        <v>5251.2</v>
      </c>
      <c r="Y108" s="205"/>
      <c r="Z108" s="205">
        <f t="shared" si="36"/>
        <v>4500</v>
      </c>
      <c r="AA108" s="205">
        <v>4500</v>
      </c>
      <c r="AB108" s="205"/>
      <c r="AC108" s="197" t="s">
        <v>382</v>
      </c>
      <c r="AD108" s="219"/>
      <c r="AE108" s="117">
        <f t="shared" si="32"/>
        <v>0.77124668942358565</v>
      </c>
    </row>
    <row r="109" spans="1:31" ht="47.25">
      <c r="A109" s="153">
        <v>2</v>
      </c>
      <c r="B109" s="225" t="s">
        <v>334</v>
      </c>
      <c r="C109" s="220" t="s">
        <v>351</v>
      </c>
      <c r="D109" s="104"/>
      <c r="E109" s="220" t="s">
        <v>57</v>
      </c>
      <c r="F109" s="220" t="s">
        <v>363</v>
      </c>
      <c r="G109" s="205">
        <f>H109+I109</f>
        <v>3414.6030000000001</v>
      </c>
      <c r="H109" s="205">
        <v>3414.6030000000001</v>
      </c>
      <c r="I109" s="205"/>
      <c r="J109" s="205"/>
      <c r="K109" s="205"/>
      <c r="L109" s="205"/>
      <c r="M109" s="205"/>
      <c r="N109" s="205">
        <f>O109</f>
        <v>4500</v>
      </c>
      <c r="O109" s="224">
        <v>4500</v>
      </c>
      <c r="P109" s="205"/>
      <c r="Q109" s="205"/>
      <c r="R109" s="205"/>
      <c r="S109" s="205"/>
      <c r="T109" s="205"/>
      <c r="U109" s="205"/>
      <c r="V109" s="205"/>
      <c r="W109" s="205">
        <f>X109</f>
        <v>2234.8000000000002</v>
      </c>
      <c r="X109" s="205">
        <v>2234.8000000000002</v>
      </c>
      <c r="Y109" s="205"/>
      <c r="Z109" s="205">
        <f t="shared" si="36"/>
        <v>2700</v>
      </c>
      <c r="AA109" s="205">
        <v>2700</v>
      </c>
      <c r="AB109" s="205"/>
      <c r="AC109" s="147" t="s">
        <v>383</v>
      </c>
      <c r="AD109" s="219"/>
      <c r="AE109" s="117">
        <f t="shared" si="32"/>
        <v>0.79072149822395166</v>
      </c>
    </row>
    <row r="110" spans="1:31" ht="47.25">
      <c r="A110" s="153">
        <v>3</v>
      </c>
      <c r="B110" s="226" t="s">
        <v>335</v>
      </c>
      <c r="C110" s="215" t="s">
        <v>32</v>
      </c>
      <c r="D110" s="104"/>
      <c r="E110" s="220" t="s">
        <v>356</v>
      </c>
      <c r="F110" s="220" t="s">
        <v>364</v>
      </c>
      <c r="G110" s="205">
        <f>H110+I110</f>
        <v>2907.4</v>
      </c>
      <c r="H110" s="205">
        <v>2907.4</v>
      </c>
      <c r="I110" s="205"/>
      <c r="J110" s="205"/>
      <c r="K110" s="205"/>
      <c r="L110" s="205"/>
      <c r="M110" s="205"/>
      <c r="N110" s="205">
        <f>O110</f>
        <v>2994</v>
      </c>
      <c r="O110" s="205">
        <v>2994</v>
      </c>
      <c r="P110" s="205"/>
      <c r="Q110" s="205"/>
      <c r="R110" s="205"/>
      <c r="S110" s="205"/>
      <c r="T110" s="205"/>
      <c r="U110" s="205"/>
      <c r="V110" s="205"/>
      <c r="W110" s="205">
        <f>X110</f>
        <v>2616.6999999999998</v>
      </c>
      <c r="X110" s="205">
        <v>2616.6999999999998</v>
      </c>
      <c r="Y110" s="205"/>
      <c r="Z110" s="205">
        <f t="shared" si="36"/>
        <v>2200</v>
      </c>
      <c r="AA110" s="205">
        <v>2200</v>
      </c>
      <c r="AB110" s="205"/>
      <c r="AC110" s="147" t="s">
        <v>384</v>
      </c>
      <c r="AD110" s="219"/>
      <c r="AE110" s="117">
        <f t="shared" si="32"/>
        <v>0.75668982596134005</v>
      </c>
    </row>
    <row r="111" spans="1:31" ht="47.25">
      <c r="A111" s="153">
        <v>4</v>
      </c>
      <c r="B111" s="226" t="s">
        <v>336</v>
      </c>
      <c r="C111" s="215" t="s">
        <v>42</v>
      </c>
      <c r="D111" s="104"/>
      <c r="E111" s="220" t="s">
        <v>357</v>
      </c>
      <c r="F111" s="220" t="s">
        <v>365</v>
      </c>
      <c r="G111" s="205">
        <f>H111+I111</f>
        <v>2917.5639999999999</v>
      </c>
      <c r="H111" s="205">
        <v>2917.5639999999999</v>
      </c>
      <c r="I111" s="205"/>
      <c r="J111" s="205"/>
      <c r="K111" s="205"/>
      <c r="L111" s="205"/>
      <c r="M111" s="205"/>
      <c r="N111" s="227">
        <f>O111</f>
        <v>2993.67</v>
      </c>
      <c r="O111" s="224">
        <v>2993.67</v>
      </c>
      <c r="P111" s="205"/>
      <c r="Q111" s="205"/>
      <c r="R111" s="205"/>
      <c r="S111" s="205"/>
      <c r="T111" s="205"/>
      <c r="U111" s="205"/>
      <c r="V111" s="205"/>
      <c r="W111" s="205">
        <f>X111</f>
        <v>2625.8</v>
      </c>
      <c r="X111" s="205">
        <v>2625.8</v>
      </c>
      <c r="Y111" s="205"/>
      <c r="Z111" s="205">
        <f t="shared" si="36"/>
        <v>2300</v>
      </c>
      <c r="AA111" s="205">
        <v>2300</v>
      </c>
      <c r="AB111" s="205"/>
      <c r="AC111" s="147" t="s">
        <v>385</v>
      </c>
      <c r="AD111" s="104"/>
      <c r="AE111" s="117">
        <f t="shared" si="32"/>
        <v>0.78832889355640534</v>
      </c>
    </row>
    <row r="112" spans="1:31" ht="23.25">
      <c r="A112" s="209" t="s">
        <v>39</v>
      </c>
      <c r="B112" s="208" t="s">
        <v>183</v>
      </c>
      <c r="C112" s="215"/>
      <c r="D112" s="215"/>
      <c r="E112" s="220"/>
      <c r="F112" s="220"/>
      <c r="G112" s="202">
        <f>SUM(G114:G126)</f>
        <v>33012.034</v>
      </c>
      <c r="H112" s="202">
        <f t="shared" ref="H112:AB112" si="38">SUM(H114:H126)</f>
        <v>33012.034</v>
      </c>
      <c r="I112" s="202">
        <f t="shared" si="38"/>
        <v>0</v>
      </c>
      <c r="J112" s="202">
        <f t="shared" si="38"/>
        <v>564</v>
      </c>
      <c r="K112" s="202">
        <f t="shared" si="38"/>
        <v>0</v>
      </c>
      <c r="L112" s="202">
        <f t="shared" si="38"/>
        <v>0</v>
      </c>
      <c r="M112" s="202">
        <f t="shared" si="38"/>
        <v>0</v>
      </c>
      <c r="N112" s="202">
        <f t="shared" si="38"/>
        <v>33805</v>
      </c>
      <c r="O112" s="202">
        <f t="shared" si="38"/>
        <v>33805</v>
      </c>
      <c r="P112" s="202">
        <f t="shared" si="38"/>
        <v>0</v>
      </c>
      <c r="Q112" s="202">
        <f t="shared" si="38"/>
        <v>0</v>
      </c>
      <c r="R112" s="202">
        <f t="shared" si="38"/>
        <v>0</v>
      </c>
      <c r="S112" s="202">
        <f t="shared" si="38"/>
        <v>0</v>
      </c>
      <c r="T112" s="202">
        <f t="shared" si="38"/>
        <v>460</v>
      </c>
      <c r="U112" s="202">
        <f t="shared" si="38"/>
        <v>460</v>
      </c>
      <c r="V112" s="202">
        <f t="shared" si="38"/>
        <v>0</v>
      </c>
      <c r="W112" s="202">
        <f t="shared" si="38"/>
        <v>29717.5</v>
      </c>
      <c r="X112" s="202">
        <f t="shared" si="38"/>
        <v>29717.5</v>
      </c>
      <c r="Y112" s="202">
        <f t="shared" si="38"/>
        <v>0</v>
      </c>
      <c r="Z112" s="202">
        <f t="shared" si="38"/>
        <v>22530</v>
      </c>
      <c r="AA112" s="202">
        <f>SUM(AA114:AA126)</f>
        <v>22530</v>
      </c>
      <c r="AB112" s="202">
        <f t="shared" si="38"/>
        <v>0</v>
      </c>
      <c r="AC112" s="212"/>
      <c r="AD112" s="219"/>
      <c r="AE112" s="117">
        <f t="shared" si="32"/>
        <v>0.69641270816575551</v>
      </c>
    </row>
    <row r="113" spans="1:31" ht="23.25">
      <c r="A113" s="206"/>
      <c r="B113" s="228" t="s">
        <v>33</v>
      </c>
      <c r="C113" s="229"/>
      <c r="D113" s="230"/>
      <c r="E113" s="230"/>
      <c r="F113" s="205"/>
      <c r="G113" s="205"/>
      <c r="H113" s="205"/>
      <c r="I113" s="205"/>
      <c r="J113" s="205"/>
      <c r="K113" s="205"/>
      <c r="L113" s="205"/>
      <c r="M113" s="205"/>
      <c r="N113" s="205"/>
      <c r="O113" s="205"/>
      <c r="P113" s="205"/>
      <c r="Q113" s="205"/>
      <c r="R113" s="205"/>
      <c r="S113" s="205"/>
      <c r="T113" s="205"/>
      <c r="U113" s="205"/>
      <c r="V113" s="205"/>
      <c r="W113" s="107"/>
      <c r="X113" s="107"/>
      <c r="Y113" s="107"/>
      <c r="Z113" s="107"/>
      <c r="AA113" s="107"/>
      <c r="AB113" s="107"/>
      <c r="AC113" s="107"/>
      <c r="AD113" s="105"/>
      <c r="AE113" s="117" t="e">
        <f t="shared" si="32"/>
        <v>#DIV/0!</v>
      </c>
    </row>
    <row r="114" spans="1:31" ht="63">
      <c r="A114" s="217">
        <v>1</v>
      </c>
      <c r="B114" s="170" t="s">
        <v>337</v>
      </c>
      <c r="C114" s="168" t="s">
        <v>352</v>
      </c>
      <c r="D114" s="76"/>
      <c r="E114" s="84" t="s">
        <v>57</v>
      </c>
      <c r="F114" s="112" t="s">
        <v>366</v>
      </c>
      <c r="G114" s="205">
        <f>H114</f>
        <v>3994.5859999999998</v>
      </c>
      <c r="H114" s="205">
        <v>3994.5859999999998</v>
      </c>
      <c r="I114" s="205"/>
      <c r="J114" s="205"/>
      <c r="K114" s="205"/>
      <c r="L114" s="205"/>
      <c r="M114" s="205"/>
      <c r="N114" s="205">
        <f>O114</f>
        <v>3600</v>
      </c>
      <c r="O114" s="205">
        <v>3600</v>
      </c>
      <c r="P114" s="205"/>
      <c r="Q114" s="205"/>
      <c r="R114" s="205"/>
      <c r="S114" s="205"/>
      <c r="T114" s="205">
        <f>U114</f>
        <v>100</v>
      </c>
      <c r="U114" s="205">
        <v>100</v>
      </c>
      <c r="V114" s="205"/>
      <c r="W114" s="205">
        <f>X114</f>
        <v>3595.1</v>
      </c>
      <c r="X114" s="205">
        <v>3595.1</v>
      </c>
      <c r="Y114" s="205"/>
      <c r="Z114" s="205">
        <f>AA114</f>
        <v>2700</v>
      </c>
      <c r="AA114" s="205">
        <v>2700</v>
      </c>
      <c r="AB114" s="205"/>
      <c r="AC114" s="211" t="s">
        <v>381</v>
      </c>
      <c r="AD114" s="76"/>
      <c r="AE114" s="117">
        <f t="shared" si="32"/>
        <v>0.70094873411162006</v>
      </c>
    </row>
    <row r="115" spans="1:31" ht="23.25">
      <c r="A115" s="206"/>
      <c r="B115" s="228" t="s">
        <v>184</v>
      </c>
      <c r="C115" s="229"/>
      <c r="D115" s="230"/>
      <c r="E115" s="230"/>
      <c r="F115" s="205"/>
      <c r="G115" s="205"/>
      <c r="H115" s="205"/>
      <c r="I115" s="205"/>
      <c r="J115" s="205"/>
      <c r="K115" s="205"/>
      <c r="L115" s="205"/>
      <c r="M115" s="205"/>
      <c r="N115" s="205"/>
      <c r="O115" s="205"/>
      <c r="P115" s="205"/>
      <c r="Q115" s="205"/>
      <c r="R115" s="205"/>
      <c r="S115" s="205"/>
      <c r="T115" s="205"/>
      <c r="U115" s="205"/>
      <c r="V115" s="205"/>
      <c r="W115" s="205">
        <f t="shared" ref="W115:W126" si="39">X115</f>
        <v>0</v>
      </c>
      <c r="X115" s="107"/>
      <c r="Y115" s="107"/>
      <c r="Z115" s="107"/>
      <c r="AA115" s="107"/>
      <c r="AB115" s="107"/>
      <c r="AC115" s="107"/>
      <c r="AD115" s="105"/>
      <c r="AE115" s="117" t="e">
        <f t="shared" si="32"/>
        <v>#DIV/0!</v>
      </c>
    </row>
    <row r="116" spans="1:31" ht="63">
      <c r="A116" s="75">
        <v>1</v>
      </c>
      <c r="B116" s="231" t="s">
        <v>338</v>
      </c>
      <c r="C116" s="218" t="s">
        <v>33</v>
      </c>
      <c r="D116" s="218"/>
      <c r="E116" s="84" t="s">
        <v>57</v>
      </c>
      <c r="F116" s="218" t="s">
        <v>367</v>
      </c>
      <c r="G116" s="205">
        <f>H116</f>
        <v>1121.4369999999999</v>
      </c>
      <c r="H116" s="205">
        <v>1121.4369999999999</v>
      </c>
      <c r="I116" s="205"/>
      <c r="J116" s="205"/>
      <c r="K116" s="205"/>
      <c r="L116" s="205"/>
      <c r="M116" s="205"/>
      <c r="N116" s="205">
        <f>O116</f>
        <v>1350</v>
      </c>
      <c r="O116" s="205">
        <v>1350</v>
      </c>
      <c r="P116" s="205">
        <f>Q116</f>
        <v>0</v>
      </c>
      <c r="Q116" s="205"/>
      <c r="R116" s="205"/>
      <c r="S116" s="205">
        <f>T116</f>
        <v>0</v>
      </c>
      <c r="T116" s="205"/>
      <c r="U116" s="205"/>
      <c r="V116" s="205"/>
      <c r="W116" s="205">
        <f t="shared" si="39"/>
        <v>1009.3</v>
      </c>
      <c r="X116" s="205">
        <v>1009.3</v>
      </c>
      <c r="Y116" s="205"/>
      <c r="Z116" s="205">
        <f>AA116</f>
        <v>780</v>
      </c>
      <c r="AA116" s="205">
        <v>780</v>
      </c>
      <c r="AB116" s="205"/>
      <c r="AC116" s="232" t="s">
        <v>386</v>
      </c>
      <c r="AD116" s="233"/>
      <c r="AE116" s="117">
        <f t="shared" si="32"/>
        <v>0.69553617367716603</v>
      </c>
    </row>
    <row r="117" spans="1:31" ht="63">
      <c r="A117" s="75">
        <v>2</v>
      </c>
      <c r="B117" s="231" t="s">
        <v>339</v>
      </c>
      <c r="C117" s="218" t="s">
        <v>38</v>
      </c>
      <c r="D117" s="218"/>
      <c r="E117" s="84" t="s">
        <v>57</v>
      </c>
      <c r="F117" s="218" t="s">
        <v>368</v>
      </c>
      <c r="G117" s="205">
        <f>H117</f>
        <v>1982.069</v>
      </c>
      <c r="H117" s="205">
        <v>1982.069</v>
      </c>
      <c r="I117" s="205"/>
      <c r="J117" s="205"/>
      <c r="K117" s="205"/>
      <c r="L117" s="205"/>
      <c r="M117" s="205"/>
      <c r="N117" s="205">
        <f t="shared" ref="N117:N123" si="40">O117</f>
        <v>1800</v>
      </c>
      <c r="O117" s="205">
        <v>1800</v>
      </c>
      <c r="P117" s="205">
        <f>Q117</f>
        <v>0</v>
      </c>
      <c r="Q117" s="205"/>
      <c r="R117" s="205"/>
      <c r="S117" s="205">
        <f>T117</f>
        <v>0</v>
      </c>
      <c r="T117" s="205"/>
      <c r="U117" s="205"/>
      <c r="V117" s="205"/>
      <c r="W117" s="205">
        <f t="shared" si="39"/>
        <v>1783.9</v>
      </c>
      <c r="X117" s="205">
        <v>1783.9</v>
      </c>
      <c r="Y117" s="205"/>
      <c r="Z117" s="205">
        <f t="shared" ref="Z117:Z123" si="41">AA117</f>
        <v>1350</v>
      </c>
      <c r="AA117" s="205">
        <v>1350</v>
      </c>
      <c r="AB117" s="205"/>
      <c r="AC117" s="232" t="s">
        <v>386</v>
      </c>
      <c r="AD117" s="233"/>
      <c r="AE117" s="117">
        <f t="shared" si="32"/>
        <v>0.68110645996683261</v>
      </c>
    </row>
    <row r="118" spans="1:31" ht="63">
      <c r="A118" s="196">
        <v>3</v>
      </c>
      <c r="B118" s="234" t="s">
        <v>340</v>
      </c>
      <c r="C118" s="196" t="s">
        <v>353</v>
      </c>
      <c r="D118" s="104"/>
      <c r="E118" s="207" t="s">
        <v>57</v>
      </c>
      <c r="F118" s="218" t="s">
        <v>369</v>
      </c>
      <c r="G118" s="205">
        <f>H118</f>
        <v>2271.3119999999999</v>
      </c>
      <c r="H118" s="205">
        <v>2271.3119999999999</v>
      </c>
      <c r="I118" s="205"/>
      <c r="J118" s="205"/>
      <c r="K118" s="205"/>
      <c r="L118" s="205"/>
      <c r="M118" s="205"/>
      <c r="N118" s="205">
        <f t="shared" si="40"/>
        <v>2215</v>
      </c>
      <c r="O118" s="205">
        <v>2215</v>
      </c>
      <c r="P118" s="205"/>
      <c r="Q118" s="205"/>
      <c r="R118" s="205"/>
      <c r="S118" s="205"/>
      <c r="T118" s="205">
        <f t="shared" ref="T118:T123" si="42">U118</f>
        <v>90</v>
      </c>
      <c r="U118" s="205">
        <v>90</v>
      </c>
      <c r="V118" s="205"/>
      <c r="W118" s="205">
        <f t="shared" si="39"/>
        <v>2044.2</v>
      </c>
      <c r="X118" s="205">
        <v>2044.2</v>
      </c>
      <c r="Y118" s="205"/>
      <c r="Z118" s="205">
        <f t="shared" si="41"/>
        <v>1500</v>
      </c>
      <c r="AA118" s="205">
        <v>1500</v>
      </c>
      <c r="AB118" s="205"/>
      <c r="AC118" s="232" t="s">
        <v>386</v>
      </c>
      <c r="AD118" s="233"/>
      <c r="AE118" s="117">
        <f t="shared" si="32"/>
        <v>0.70003592637207046</v>
      </c>
    </row>
    <row r="119" spans="1:31" ht="78.75">
      <c r="A119" s="196">
        <v>4</v>
      </c>
      <c r="B119" s="234" t="s">
        <v>341</v>
      </c>
      <c r="C119" s="210" t="s">
        <v>354</v>
      </c>
      <c r="D119" s="104"/>
      <c r="E119" s="207" t="s">
        <v>57</v>
      </c>
      <c r="F119" s="218" t="s">
        <v>370</v>
      </c>
      <c r="G119" s="205">
        <f>H119</f>
        <v>3000</v>
      </c>
      <c r="H119" s="205">
        <v>3000</v>
      </c>
      <c r="I119" s="205"/>
      <c r="J119" s="205"/>
      <c r="K119" s="205"/>
      <c r="L119" s="205"/>
      <c r="M119" s="205"/>
      <c r="N119" s="205">
        <f t="shared" si="40"/>
        <v>2700</v>
      </c>
      <c r="O119" s="205">
        <v>2700</v>
      </c>
      <c r="P119" s="205"/>
      <c r="Q119" s="205"/>
      <c r="R119" s="205"/>
      <c r="S119" s="205"/>
      <c r="T119" s="205">
        <f t="shared" si="42"/>
        <v>0</v>
      </c>
      <c r="U119" s="205"/>
      <c r="V119" s="205"/>
      <c r="W119" s="205">
        <f t="shared" si="39"/>
        <v>2700</v>
      </c>
      <c r="X119" s="205">
        <v>2700</v>
      </c>
      <c r="Y119" s="205"/>
      <c r="Z119" s="205">
        <f t="shared" si="41"/>
        <v>2100</v>
      </c>
      <c r="AA119" s="205">
        <v>2100</v>
      </c>
      <c r="AB119" s="205"/>
      <c r="AC119" s="232" t="s">
        <v>386</v>
      </c>
      <c r="AD119" s="233"/>
      <c r="AE119" s="117">
        <f t="shared" si="32"/>
        <v>0.7</v>
      </c>
    </row>
    <row r="120" spans="1:31" ht="23.25">
      <c r="A120" s="206"/>
      <c r="B120" s="228" t="s">
        <v>30</v>
      </c>
      <c r="C120" s="229"/>
      <c r="D120" s="230"/>
      <c r="E120" s="230"/>
      <c r="F120" s="205"/>
      <c r="G120" s="205"/>
      <c r="H120" s="205"/>
      <c r="I120" s="205"/>
      <c r="J120" s="205"/>
      <c r="K120" s="205"/>
      <c r="L120" s="205"/>
      <c r="M120" s="205"/>
      <c r="N120" s="205">
        <f t="shared" si="40"/>
        <v>0</v>
      </c>
      <c r="O120" s="205"/>
      <c r="P120" s="205"/>
      <c r="Q120" s="205"/>
      <c r="R120" s="205"/>
      <c r="S120" s="205"/>
      <c r="T120" s="205">
        <f t="shared" si="42"/>
        <v>0</v>
      </c>
      <c r="U120" s="205"/>
      <c r="V120" s="205"/>
      <c r="W120" s="205">
        <f t="shared" si="39"/>
        <v>0</v>
      </c>
      <c r="X120" s="205"/>
      <c r="Y120" s="205"/>
      <c r="Z120" s="205">
        <f t="shared" si="41"/>
        <v>0</v>
      </c>
      <c r="AA120" s="205"/>
      <c r="AB120" s="205"/>
      <c r="AC120" s="107"/>
      <c r="AD120" s="233"/>
      <c r="AE120" s="117" t="e">
        <f t="shared" si="32"/>
        <v>#DIV/0!</v>
      </c>
    </row>
    <row r="121" spans="1:31" ht="63">
      <c r="A121" s="168">
        <v>1</v>
      </c>
      <c r="B121" s="103" t="s">
        <v>342</v>
      </c>
      <c r="C121" s="168" t="s">
        <v>95</v>
      </c>
      <c r="D121" s="168"/>
      <c r="E121" s="207" t="s">
        <v>57</v>
      </c>
      <c r="F121" s="168" t="s">
        <v>371</v>
      </c>
      <c r="G121" s="205">
        <f>H121</f>
        <v>1190.5630000000001</v>
      </c>
      <c r="H121" s="205">
        <v>1190.5630000000001</v>
      </c>
      <c r="I121" s="205"/>
      <c r="J121" s="205"/>
      <c r="K121" s="205"/>
      <c r="L121" s="205"/>
      <c r="M121" s="205"/>
      <c r="N121" s="205">
        <f t="shared" si="40"/>
        <v>1530</v>
      </c>
      <c r="O121" s="205">
        <v>1530</v>
      </c>
      <c r="P121" s="205"/>
      <c r="Q121" s="205"/>
      <c r="R121" s="205"/>
      <c r="S121" s="205"/>
      <c r="T121" s="205">
        <f t="shared" si="42"/>
        <v>70</v>
      </c>
      <c r="U121" s="205">
        <v>70</v>
      </c>
      <c r="V121" s="205"/>
      <c r="W121" s="205">
        <f t="shared" si="39"/>
        <v>1071.5</v>
      </c>
      <c r="X121" s="205">
        <v>1071.5</v>
      </c>
      <c r="Y121" s="205"/>
      <c r="Z121" s="205">
        <f t="shared" si="41"/>
        <v>800</v>
      </c>
      <c r="AA121" s="205">
        <v>800</v>
      </c>
      <c r="AB121" s="205"/>
      <c r="AC121" s="232" t="s">
        <v>387</v>
      </c>
      <c r="AD121" s="233"/>
      <c r="AE121" s="117">
        <f t="shared" si="32"/>
        <v>0.73074671394961876</v>
      </c>
    </row>
    <row r="122" spans="1:31" ht="63">
      <c r="A122" s="168">
        <v>2</v>
      </c>
      <c r="B122" s="103" t="s">
        <v>343</v>
      </c>
      <c r="C122" s="168" t="s">
        <v>95</v>
      </c>
      <c r="D122" s="168"/>
      <c r="E122" s="207" t="s">
        <v>57</v>
      </c>
      <c r="F122" s="168" t="s">
        <v>372</v>
      </c>
      <c r="G122" s="205">
        <f>H122</f>
        <v>1170.4649999999999</v>
      </c>
      <c r="H122" s="205">
        <v>1170.4649999999999</v>
      </c>
      <c r="I122" s="205"/>
      <c r="J122" s="205"/>
      <c r="K122" s="205"/>
      <c r="L122" s="205"/>
      <c r="M122" s="205"/>
      <c r="N122" s="205">
        <f t="shared" si="40"/>
        <v>1530</v>
      </c>
      <c r="O122" s="205">
        <v>1530</v>
      </c>
      <c r="P122" s="205"/>
      <c r="Q122" s="205"/>
      <c r="R122" s="205"/>
      <c r="S122" s="205">
        <f>T122</f>
        <v>0</v>
      </c>
      <c r="T122" s="205">
        <f t="shared" si="42"/>
        <v>0</v>
      </c>
      <c r="U122" s="205"/>
      <c r="V122" s="205"/>
      <c r="W122" s="205">
        <f t="shared" si="39"/>
        <v>1059.7</v>
      </c>
      <c r="X122" s="205">
        <v>1059.7</v>
      </c>
      <c r="Y122" s="205"/>
      <c r="Z122" s="205">
        <f t="shared" si="41"/>
        <v>800</v>
      </c>
      <c r="AA122" s="205">
        <v>800</v>
      </c>
      <c r="AB122" s="205"/>
      <c r="AC122" s="232" t="s">
        <v>387</v>
      </c>
      <c r="AD122" s="233"/>
      <c r="AE122" s="117">
        <f t="shared" si="32"/>
        <v>0.68348904068041338</v>
      </c>
    </row>
    <row r="123" spans="1:31" ht="63">
      <c r="A123" s="168">
        <v>3</v>
      </c>
      <c r="B123" s="103" t="s">
        <v>344</v>
      </c>
      <c r="C123" s="168" t="s">
        <v>42</v>
      </c>
      <c r="D123" s="168"/>
      <c r="E123" s="207" t="s">
        <v>57</v>
      </c>
      <c r="F123" s="168" t="s">
        <v>373</v>
      </c>
      <c r="G123" s="205">
        <f>H123</f>
        <v>1868.076</v>
      </c>
      <c r="H123" s="205">
        <v>1868.076</v>
      </c>
      <c r="I123" s="205"/>
      <c r="J123" s="205"/>
      <c r="K123" s="205"/>
      <c r="L123" s="205"/>
      <c r="M123" s="205"/>
      <c r="N123" s="205">
        <f t="shared" si="40"/>
        <v>1710</v>
      </c>
      <c r="O123" s="205">
        <v>1710</v>
      </c>
      <c r="P123" s="205"/>
      <c r="Q123" s="205"/>
      <c r="R123" s="205"/>
      <c r="S123" s="205">
        <f>T123</f>
        <v>0</v>
      </c>
      <c r="T123" s="205">
        <f t="shared" si="42"/>
        <v>0</v>
      </c>
      <c r="U123" s="205"/>
      <c r="V123" s="205"/>
      <c r="W123" s="205">
        <f t="shared" si="39"/>
        <v>1681.3</v>
      </c>
      <c r="X123" s="205">
        <v>1681.3</v>
      </c>
      <c r="Y123" s="205"/>
      <c r="Z123" s="205">
        <f t="shared" si="41"/>
        <v>1300</v>
      </c>
      <c r="AA123" s="205">
        <v>1300</v>
      </c>
      <c r="AB123" s="205"/>
      <c r="AC123" s="232" t="s">
        <v>387</v>
      </c>
      <c r="AD123" s="233"/>
      <c r="AE123" s="117">
        <f t="shared" ref="AE123:AE133" si="43">(K123+Q123+T123+Z123)/G123</f>
        <v>0.6959031645393442</v>
      </c>
    </row>
    <row r="124" spans="1:31" ht="23.25">
      <c r="A124" s="145"/>
      <c r="B124" s="228" t="s">
        <v>31</v>
      </c>
      <c r="C124" s="145"/>
      <c r="D124" s="145"/>
      <c r="E124" s="145"/>
      <c r="F124" s="202"/>
      <c r="G124" s="205"/>
      <c r="H124" s="205"/>
      <c r="I124" s="205"/>
      <c r="J124" s="205"/>
      <c r="K124" s="205"/>
      <c r="L124" s="205"/>
      <c r="M124" s="205"/>
      <c r="N124" s="205"/>
      <c r="O124" s="205"/>
      <c r="P124" s="205"/>
      <c r="Q124" s="205"/>
      <c r="R124" s="205"/>
      <c r="S124" s="205"/>
      <c r="T124" s="205"/>
      <c r="U124" s="205"/>
      <c r="V124" s="205"/>
      <c r="W124" s="205">
        <f t="shared" si="39"/>
        <v>0</v>
      </c>
      <c r="X124" s="205"/>
      <c r="Y124" s="205"/>
      <c r="Z124" s="205"/>
      <c r="AA124" s="205"/>
      <c r="AB124" s="205"/>
      <c r="AC124" s="118"/>
      <c r="AD124" s="118"/>
      <c r="AE124" s="117" t="e">
        <f t="shared" si="43"/>
        <v>#DIV/0!</v>
      </c>
    </row>
    <row r="125" spans="1:31" ht="63">
      <c r="A125" s="153">
        <v>1</v>
      </c>
      <c r="B125" s="76" t="s">
        <v>192</v>
      </c>
      <c r="C125" s="84" t="s">
        <v>185</v>
      </c>
      <c r="D125" s="84"/>
      <c r="E125" s="84" t="s">
        <v>52</v>
      </c>
      <c r="F125" s="130" t="s">
        <v>374</v>
      </c>
      <c r="G125" s="205">
        <v>13250</v>
      </c>
      <c r="H125" s="205">
        <f>G125</f>
        <v>13250</v>
      </c>
      <c r="I125" s="205"/>
      <c r="J125" s="205">
        <v>564</v>
      </c>
      <c r="K125" s="205"/>
      <c r="L125" s="205"/>
      <c r="M125" s="205"/>
      <c r="N125" s="205">
        <f>O125</f>
        <v>13320</v>
      </c>
      <c r="O125" s="205">
        <v>13320</v>
      </c>
      <c r="P125" s="205"/>
      <c r="Q125" s="205"/>
      <c r="R125" s="205"/>
      <c r="S125" s="205"/>
      <c r="T125" s="205">
        <v>200</v>
      </c>
      <c r="U125" s="205">
        <v>200</v>
      </c>
      <c r="V125" s="205"/>
      <c r="W125" s="205">
        <f t="shared" si="39"/>
        <v>11925.3</v>
      </c>
      <c r="X125" s="205">
        <v>11925.3</v>
      </c>
      <c r="Y125" s="205"/>
      <c r="Z125" s="205">
        <v>9000</v>
      </c>
      <c r="AA125" s="205">
        <f>Z125</f>
        <v>9000</v>
      </c>
      <c r="AB125" s="205"/>
      <c r="AC125" s="211" t="s">
        <v>379</v>
      </c>
      <c r="AD125" s="219"/>
      <c r="AE125" s="117">
        <f t="shared" si="43"/>
        <v>0.69433962264150939</v>
      </c>
    </row>
    <row r="126" spans="1:31" ht="63">
      <c r="A126" s="153">
        <v>2</v>
      </c>
      <c r="B126" s="76" t="s">
        <v>345</v>
      </c>
      <c r="C126" s="84" t="s">
        <v>185</v>
      </c>
      <c r="D126" s="84"/>
      <c r="E126" s="84" t="s">
        <v>52</v>
      </c>
      <c r="F126" s="130" t="s">
        <v>375</v>
      </c>
      <c r="G126" s="205">
        <v>3163.5259999999998</v>
      </c>
      <c r="H126" s="205">
        <f>G126</f>
        <v>3163.5259999999998</v>
      </c>
      <c r="I126" s="205"/>
      <c r="J126" s="205"/>
      <c r="K126" s="205"/>
      <c r="L126" s="205"/>
      <c r="M126" s="205"/>
      <c r="N126" s="205">
        <f>O126</f>
        <v>4050</v>
      </c>
      <c r="O126" s="205">
        <v>4050</v>
      </c>
      <c r="P126" s="205"/>
      <c r="Q126" s="205"/>
      <c r="R126" s="205"/>
      <c r="S126" s="205"/>
      <c r="T126" s="205"/>
      <c r="U126" s="205"/>
      <c r="V126" s="205"/>
      <c r="W126" s="205">
        <f t="shared" si="39"/>
        <v>2847.2</v>
      </c>
      <c r="X126" s="205">
        <v>2847.2</v>
      </c>
      <c r="Y126" s="205"/>
      <c r="Z126" s="205">
        <v>2200</v>
      </c>
      <c r="AA126" s="205">
        <f>Z126</f>
        <v>2200</v>
      </c>
      <c r="AB126" s="205"/>
      <c r="AC126" s="211" t="s">
        <v>379</v>
      </c>
      <c r="AD126" s="235"/>
      <c r="AE126" s="117">
        <f t="shared" si="43"/>
        <v>0.69542655884604709</v>
      </c>
    </row>
    <row r="127" spans="1:31" ht="48" customHeight="1">
      <c r="A127" s="209">
        <v>2</v>
      </c>
      <c r="B127" s="208" t="s">
        <v>193</v>
      </c>
      <c r="C127" s="204"/>
      <c r="D127" s="204"/>
      <c r="E127" s="203"/>
      <c r="F127" s="203"/>
      <c r="G127" s="202">
        <f>G128+G130+G132</f>
        <v>95250</v>
      </c>
      <c r="H127" s="202">
        <f t="shared" ref="H127:AB127" si="44">H128+H130+H132</f>
        <v>95250</v>
      </c>
      <c r="I127" s="202">
        <f t="shared" si="44"/>
        <v>0</v>
      </c>
      <c r="J127" s="202">
        <f t="shared" si="44"/>
        <v>0</v>
      </c>
      <c r="K127" s="202">
        <f t="shared" si="44"/>
        <v>0</v>
      </c>
      <c r="L127" s="202">
        <f t="shared" si="44"/>
        <v>0</v>
      </c>
      <c r="M127" s="202">
        <f t="shared" si="44"/>
        <v>0</v>
      </c>
      <c r="N127" s="202">
        <f t="shared" si="44"/>
        <v>18675</v>
      </c>
      <c r="O127" s="202">
        <f t="shared" si="44"/>
        <v>18675</v>
      </c>
      <c r="P127" s="202">
        <f t="shared" si="44"/>
        <v>0</v>
      </c>
      <c r="Q127" s="202">
        <f t="shared" si="44"/>
        <v>0</v>
      </c>
      <c r="R127" s="202">
        <f t="shared" si="44"/>
        <v>0</v>
      </c>
      <c r="S127" s="202">
        <f t="shared" si="44"/>
        <v>0</v>
      </c>
      <c r="T127" s="202">
        <f t="shared" si="44"/>
        <v>0</v>
      </c>
      <c r="U127" s="202">
        <f t="shared" si="44"/>
        <v>0</v>
      </c>
      <c r="V127" s="202">
        <f t="shared" si="44"/>
        <v>0</v>
      </c>
      <c r="W127" s="202">
        <f t="shared" si="44"/>
        <v>93175</v>
      </c>
      <c r="X127" s="202">
        <f t="shared" si="44"/>
        <v>93175</v>
      </c>
      <c r="Y127" s="202">
        <f t="shared" si="44"/>
        <v>0</v>
      </c>
      <c r="Z127" s="202">
        <f t="shared" si="44"/>
        <v>5900</v>
      </c>
      <c r="AA127" s="202">
        <f t="shared" si="44"/>
        <v>5900</v>
      </c>
      <c r="AB127" s="202">
        <f t="shared" si="44"/>
        <v>0</v>
      </c>
      <c r="AC127" s="203"/>
      <c r="AD127" s="219"/>
      <c r="AE127" s="117">
        <f t="shared" si="43"/>
        <v>6.1942257217847768E-2</v>
      </c>
    </row>
    <row r="128" spans="1:31" ht="23.25">
      <c r="A128" s="209" t="s">
        <v>26</v>
      </c>
      <c r="B128" s="208" t="s">
        <v>182</v>
      </c>
      <c r="C128" s="204"/>
      <c r="D128" s="204"/>
      <c r="E128" s="203"/>
      <c r="F128" s="203"/>
      <c r="G128" s="202">
        <f>G129</f>
        <v>74500</v>
      </c>
      <c r="H128" s="202">
        <f t="shared" ref="H128:AB128" si="45">H129</f>
        <v>74500</v>
      </c>
      <c r="I128" s="202">
        <f t="shared" si="45"/>
        <v>0</v>
      </c>
      <c r="J128" s="202">
        <f t="shared" si="45"/>
        <v>0</v>
      </c>
      <c r="K128" s="202">
        <f t="shared" si="45"/>
        <v>0</v>
      </c>
      <c r="L128" s="202">
        <f t="shared" si="45"/>
        <v>0</v>
      </c>
      <c r="M128" s="202">
        <f t="shared" si="45"/>
        <v>0</v>
      </c>
      <c r="N128" s="202">
        <f t="shared" si="45"/>
        <v>0</v>
      </c>
      <c r="O128" s="202">
        <f t="shared" si="45"/>
        <v>0</v>
      </c>
      <c r="P128" s="202">
        <f t="shared" si="45"/>
        <v>0</v>
      </c>
      <c r="Q128" s="202">
        <f t="shared" si="45"/>
        <v>0</v>
      </c>
      <c r="R128" s="202">
        <f t="shared" si="45"/>
        <v>0</v>
      </c>
      <c r="S128" s="202">
        <f t="shared" si="45"/>
        <v>0</v>
      </c>
      <c r="T128" s="202">
        <f t="shared" si="45"/>
        <v>0</v>
      </c>
      <c r="U128" s="202">
        <f t="shared" si="45"/>
        <v>0</v>
      </c>
      <c r="V128" s="202">
        <f t="shared" si="45"/>
        <v>0</v>
      </c>
      <c r="W128" s="202">
        <f t="shared" si="45"/>
        <v>74500</v>
      </c>
      <c r="X128" s="202">
        <f t="shared" si="45"/>
        <v>74500</v>
      </c>
      <c r="Y128" s="202">
        <f t="shared" si="45"/>
        <v>0</v>
      </c>
      <c r="Z128" s="202">
        <f t="shared" si="45"/>
        <v>5000</v>
      </c>
      <c r="AA128" s="202">
        <f>AA129</f>
        <v>5000</v>
      </c>
      <c r="AB128" s="202">
        <f t="shared" si="45"/>
        <v>0</v>
      </c>
      <c r="AC128" s="203"/>
      <c r="AD128" s="204"/>
      <c r="AE128" s="117">
        <f t="shared" si="43"/>
        <v>6.7114093959731544E-2</v>
      </c>
    </row>
    <row r="129" spans="1:31" ht="47.25">
      <c r="A129" s="153">
        <v>1</v>
      </c>
      <c r="B129" s="214" t="s">
        <v>346</v>
      </c>
      <c r="C129" s="215" t="s">
        <v>355</v>
      </c>
      <c r="D129" s="168"/>
      <c r="E129" s="168" t="s">
        <v>65</v>
      </c>
      <c r="F129" s="168" t="s">
        <v>376</v>
      </c>
      <c r="G129" s="205">
        <v>74500</v>
      </c>
      <c r="H129" s="205">
        <f>G129</f>
        <v>74500</v>
      </c>
      <c r="I129" s="205"/>
      <c r="J129" s="205"/>
      <c r="K129" s="205"/>
      <c r="L129" s="205"/>
      <c r="M129" s="205"/>
      <c r="N129" s="205"/>
      <c r="O129" s="205"/>
      <c r="P129" s="205"/>
      <c r="Q129" s="205"/>
      <c r="R129" s="205"/>
      <c r="S129" s="205"/>
      <c r="T129" s="205"/>
      <c r="U129" s="205"/>
      <c r="V129" s="205"/>
      <c r="W129" s="205">
        <f>X129</f>
        <v>74500</v>
      </c>
      <c r="X129" s="205">
        <v>74500</v>
      </c>
      <c r="Y129" s="205"/>
      <c r="Z129" s="205">
        <f>AA129</f>
        <v>5000</v>
      </c>
      <c r="AA129" s="205">
        <v>5000</v>
      </c>
      <c r="AB129" s="205"/>
      <c r="AC129" s="197" t="s">
        <v>380</v>
      </c>
      <c r="AD129" s="104"/>
      <c r="AE129" s="117">
        <f t="shared" si="43"/>
        <v>6.7114093959731544E-2</v>
      </c>
    </row>
    <row r="130" spans="1:31" ht="40.5" customHeight="1">
      <c r="A130" s="209" t="s">
        <v>37</v>
      </c>
      <c r="B130" s="208" t="s">
        <v>347</v>
      </c>
      <c r="C130" s="204"/>
      <c r="D130" s="204"/>
      <c r="E130" s="203"/>
      <c r="F130" s="203"/>
      <c r="G130" s="202">
        <f>G131</f>
        <v>10750</v>
      </c>
      <c r="H130" s="202">
        <f t="shared" ref="H130:AB130" si="46">H131</f>
        <v>10750</v>
      </c>
      <c r="I130" s="202">
        <f t="shared" si="46"/>
        <v>0</v>
      </c>
      <c r="J130" s="202">
        <f t="shared" si="46"/>
        <v>0</v>
      </c>
      <c r="K130" s="202">
        <f t="shared" si="46"/>
        <v>0</v>
      </c>
      <c r="L130" s="202">
        <f t="shared" si="46"/>
        <v>0</v>
      </c>
      <c r="M130" s="202">
        <f t="shared" si="46"/>
        <v>0</v>
      </c>
      <c r="N130" s="202">
        <f t="shared" si="46"/>
        <v>9675</v>
      </c>
      <c r="O130" s="202">
        <f t="shared" si="46"/>
        <v>9675</v>
      </c>
      <c r="P130" s="202">
        <f t="shared" si="46"/>
        <v>0</v>
      </c>
      <c r="Q130" s="202">
        <f t="shared" si="46"/>
        <v>0</v>
      </c>
      <c r="R130" s="202">
        <f t="shared" si="46"/>
        <v>0</v>
      </c>
      <c r="S130" s="202">
        <f t="shared" si="46"/>
        <v>0</v>
      </c>
      <c r="T130" s="202">
        <f t="shared" si="46"/>
        <v>0</v>
      </c>
      <c r="U130" s="202">
        <f t="shared" si="46"/>
        <v>0</v>
      </c>
      <c r="V130" s="202">
        <f t="shared" si="46"/>
        <v>0</v>
      </c>
      <c r="W130" s="202">
        <f t="shared" si="46"/>
        <v>9675</v>
      </c>
      <c r="X130" s="202">
        <f t="shared" si="46"/>
        <v>9675</v>
      </c>
      <c r="Y130" s="202">
        <f t="shared" si="46"/>
        <v>0</v>
      </c>
      <c r="Z130" s="202">
        <f t="shared" si="46"/>
        <v>500</v>
      </c>
      <c r="AA130" s="202">
        <f>AA131</f>
        <v>500</v>
      </c>
      <c r="AB130" s="202">
        <f t="shared" si="46"/>
        <v>0</v>
      </c>
      <c r="AC130" s="202"/>
      <c r="AD130" s="216"/>
      <c r="AE130" s="117">
        <f t="shared" si="43"/>
        <v>4.6511627906976744E-2</v>
      </c>
    </row>
    <row r="131" spans="1:31" ht="47.25">
      <c r="A131" s="236">
        <v>1</v>
      </c>
      <c r="B131" s="226" t="s">
        <v>348</v>
      </c>
      <c r="C131" s="232" t="s">
        <v>27</v>
      </c>
      <c r="D131" s="84"/>
      <c r="E131" s="84" t="s">
        <v>65</v>
      </c>
      <c r="F131" s="237" t="s">
        <v>377</v>
      </c>
      <c r="G131" s="205">
        <v>10750</v>
      </c>
      <c r="H131" s="205">
        <v>10750</v>
      </c>
      <c r="I131" s="205"/>
      <c r="J131" s="205"/>
      <c r="K131" s="205"/>
      <c r="L131" s="205"/>
      <c r="M131" s="205"/>
      <c r="N131" s="205">
        <f>O131+P131</f>
        <v>9675</v>
      </c>
      <c r="O131" s="205">
        <v>9675</v>
      </c>
      <c r="P131" s="205">
        <f>Q131</f>
        <v>0</v>
      </c>
      <c r="Q131" s="205"/>
      <c r="R131" s="205"/>
      <c r="S131" s="205"/>
      <c r="T131" s="205"/>
      <c r="U131" s="205"/>
      <c r="V131" s="205"/>
      <c r="W131" s="205">
        <f>X131</f>
        <v>9675</v>
      </c>
      <c r="X131" s="205">
        <v>9675</v>
      </c>
      <c r="Y131" s="205"/>
      <c r="Z131" s="205">
        <f>AA131+AB131</f>
        <v>500</v>
      </c>
      <c r="AA131" s="205">
        <v>500</v>
      </c>
      <c r="AB131" s="205"/>
      <c r="AC131" s="232" t="s">
        <v>388</v>
      </c>
      <c r="AD131" s="83"/>
      <c r="AE131" s="117">
        <f t="shared" si="43"/>
        <v>4.6511627906976744E-2</v>
      </c>
    </row>
    <row r="132" spans="1:31" ht="23.25">
      <c r="A132" s="238" t="s">
        <v>39</v>
      </c>
      <c r="B132" s="208" t="s">
        <v>183</v>
      </c>
      <c r="C132" s="238"/>
      <c r="D132" s="85"/>
      <c r="E132" s="239"/>
      <c r="F132" s="240"/>
      <c r="G132" s="202">
        <f>G133</f>
        <v>10000</v>
      </c>
      <c r="H132" s="202">
        <f t="shared" ref="H132:AB132" si="47">H133</f>
        <v>10000</v>
      </c>
      <c r="I132" s="202">
        <f t="shared" si="47"/>
        <v>0</v>
      </c>
      <c r="J132" s="202">
        <f t="shared" si="47"/>
        <v>0</v>
      </c>
      <c r="K132" s="202">
        <f t="shared" si="47"/>
        <v>0</v>
      </c>
      <c r="L132" s="202">
        <f t="shared" si="47"/>
        <v>0</v>
      </c>
      <c r="M132" s="202">
        <f t="shared" si="47"/>
        <v>0</v>
      </c>
      <c r="N132" s="202">
        <f t="shared" si="47"/>
        <v>9000</v>
      </c>
      <c r="O132" s="202">
        <f t="shared" si="47"/>
        <v>9000</v>
      </c>
      <c r="P132" s="202">
        <f t="shared" si="47"/>
        <v>0</v>
      </c>
      <c r="Q132" s="202">
        <f t="shared" si="47"/>
        <v>0</v>
      </c>
      <c r="R132" s="202">
        <f t="shared" si="47"/>
        <v>0</v>
      </c>
      <c r="S132" s="202">
        <f t="shared" si="47"/>
        <v>0</v>
      </c>
      <c r="T132" s="202">
        <f t="shared" si="47"/>
        <v>0</v>
      </c>
      <c r="U132" s="202">
        <f t="shared" si="47"/>
        <v>0</v>
      </c>
      <c r="V132" s="202">
        <f t="shared" si="47"/>
        <v>0</v>
      </c>
      <c r="W132" s="202">
        <f t="shared" si="47"/>
        <v>9000</v>
      </c>
      <c r="X132" s="202">
        <f t="shared" si="47"/>
        <v>9000</v>
      </c>
      <c r="Y132" s="202">
        <f t="shared" si="47"/>
        <v>0</v>
      </c>
      <c r="Z132" s="202">
        <f t="shared" si="47"/>
        <v>400</v>
      </c>
      <c r="AA132" s="202">
        <f t="shared" si="47"/>
        <v>400</v>
      </c>
      <c r="AB132" s="202">
        <f t="shared" si="47"/>
        <v>0</v>
      </c>
      <c r="AC132" s="83"/>
      <c r="AD132" s="83"/>
      <c r="AE132" s="117">
        <f t="shared" si="43"/>
        <v>0.04</v>
      </c>
    </row>
    <row r="133" spans="1:31" ht="63">
      <c r="A133" s="153">
        <v>1</v>
      </c>
      <c r="B133" s="76" t="s">
        <v>194</v>
      </c>
      <c r="C133" s="84" t="s">
        <v>185</v>
      </c>
      <c r="D133" s="84"/>
      <c r="E133" s="84" t="s">
        <v>52</v>
      </c>
      <c r="F133" s="130" t="s">
        <v>198</v>
      </c>
      <c r="G133" s="246">
        <v>10000</v>
      </c>
      <c r="H133" s="246">
        <f>G133</f>
        <v>10000</v>
      </c>
      <c r="I133" s="205"/>
      <c r="J133" s="205"/>
      <c r="K133" s="205"/>
      <c r="L133" s="205"/>
      <c r="M133" s="205"/>
      <c r="N133" s="205">
        <f>O133</f>
        <v>9000</v>
      </c>
      <c r="O133" s="205">
        <v>9000</v>
      </c>
      <c r="P133" s="205"/>
      <c r="Q133" s="205"/>
      <c r="R133" s="205"/>
      <c r="S133" s="205"/>
      <c r="T133" s="205"/>
      <c r="U133" s="205"/>
      <c r="V133" s="205"/>
      <c r="W133" s="205">
        <f>X133</f>
        <v>9000</v>
      </c>
      <c r="X133" s="205">
        <v>9000</v>
      </c>
      <c r="Y133" s="205"/>
      <c r="Z133" s="205">
        <v>400</v>
      </c>
      <c r="AA133" s="205">
        <f>Z133</f>
        <v>400</v>
      </c>
      <c r="AB133" s="205"/>
      <c r="AC133" s="211" t="s">
        <v>379</v>
      </c>
      <c r="AD133" s="147"/>
      <c r="AE133" s="117">
        <f t="shared" si="43"/>
        <v>0.04</v>
      </c>
    </row>
    <row r="134" spans="1:31">
      <c r="A134" s="241"/>
      <c r="B134" s="242"/>
      <c r="C134" s="241"/>
      <c r="D134" s="241"/>
      <c r="E134" s="241"/>
      <c r="F134" s="241"/>
      <c r="G134" s="245"/>
      <c r="H134" s="245"/>
      <c r="I134" s="245"/>
      <c r="J134" s="245"/>
      <c r="K134" s="245"/>
      <c r="L134" s="245"/>
      <c r="M134" s="245"/>
      <c r="N134" s="245"/>
      <c r="O134" s="245"/>
      <c r="P134" s="245"/>
      <c r="Q134" s="245"/>
      <c r="R134" s="245"/>
      <c r="S134" s="245"/>
      <c r="T134" s="245"/>
      <c r="U134" s="245"/>
      <c r="V134" s="245"/>
      <c r="W134" s="245"/>
      <c r="X134" s="245"/>
      <c r="Y134" s="245"/>
      <c r="Z134" s="245"/>
      <c r="AA134" s="245"/>
      <c r="AB134" s="245"/>
      <c r="AC134" s="245"/>
      <c r="AD134" s="241"/>
    </row>
  </sheetData>
  <mergeCells count="50">
    <mergeCell ref="AA7:AB7"/>
    <mergeCell ref="AA8:AA9"/>
    <mergeCell ref="AB8:AB9"/>
    <mergeCell ref="X7:Y7"/>
    <mergeCell ref="Y8:Y9"/>
    <mergeCell ref="H8:H9"/>
    <mergeCell ref="I8:I9"/>
    <mergeCell ref="L8:L9"/>
    <mergeCell ref="M8:M9"/>
    <mergeCell ref="O8:O9"/>
    <mergeCell ref="R8:R9"/>
    <mergeCell ref="S8:S9"/>
    <mergeCell ref="U8:U9"/>
    <mergeCell ref="V8:V9"/>
    <mergeCell ref="X8:X9"/>
    <mergeCell ref="T7:T9"/>
    <mergeCell ref="U7:V7"/>
    <mergeCell ref="W7:W9"/>
    <mergeCell ref="G6:I6"/>
    <mergeCell ref="N6:P6"/>
    <mergeCell ref="Q6:S6"/>
    <mergeCell ref="AD5:AD9"/>
    <mergeCell ref="AC5:AC9"/>
    <mergeCell ref="L7:M7"/>
    <mergeCell ref="J5:J9"/>
    <mergeCell ref="K5:M6"/>
    <mergeCell ref="N5:V5"/>
    <mergeCell ref="R7:S7"/>
    <mergeCell ref="N7:N9"/>
    <mergeCell ref="O7:P7"/>
    <mergeCell ref="Q7:Q9"/>
    <mergeCell ref="Z5:AB6"/>
    <mergeCell ref="P8:P9"/>
    <mergeCell ref="Z7:Z9"/>
    <mergeCell ref="A1:B1"/>
    <mergeCell ref="A2:AD2"/>
    <mergeCell ref="A3:AD3"/>
    <mergeCell ref="AC4:AD4"/>
    <mergeCell ref="A5:A9"/>
    <mergeCell ref="B5:B9"/>
    <mergeCell ref="C5:C9"/>
    <mergeCell ref="D5:D9"/>
    <mergeCell ref="E5:E9"/>
    <mergeCell ref="F5:I5"/>
    <mergeCell ref="W5:Y6"/>
    <mergeCell ref="T6:V6"/>
    <mergeCell ref="G7:G9"/>
    <mergeCell ref="H7:I7"/>
    <mergeCell ref="K7:K9"/>
    <mergeCell ref="F6:F9"/>
  </mergeCells>
  <pageMargins left="0.2" right="0" top="0.5" bottom="0.5" header="0.3" footer="0.3"/>
  <pageSetup paperSize="9" scale="32" orientation="landscape" r:id="rId1"/>
  <headerFooter>
    <oddFooter>&amp;C&amp;14&amp;P</oddFooter>
  </headerFooter>
  <colBreaks count="1" manualBreakCount="1">
    <brk id="30" max="1048575" man="1"/>
  </col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7"/>
  <sheetViews>
    <sheetView view="pageBreakPreview" topLeftCell="A2" zoomScale="85" zoomScaleNormal="85" zoomScaleSheetLayoutView="85" workbookViewId="0">
      <pane xSplit="2" ySplit="10" topLeftCell="C12" activePane="bottomRight" state="frozen"/>
      <selection activeCell="A2" sqref="A2"/>
      <selection pane="topRight" activeCell="C2" sqref="C2"/>
      <selection pane="bottomLeft" activeCell="A12" sqref="A12"/>
      <selection pane="bottomRight" activeCell="V12" sqref="V12"/>
    </sheetView>
  </sheetViews>
  <sheetFormatPr defaultColWidth="8" defaultRowHeight="18.75"/>
  <cols>
    <col min="1" max="1" width="5.875" style="332" customWidth="1"/>
    <col min="2" max="2" width="49.875" style="332" customWidth="1"/>
    <col min="3" max="3" width="9.5" style="332" customWidth="1"/>
    <col min="4" max="4" width="0" style="332" hidden="1" customWidth="1"/>
    <col min="5" max="5" width="8.125" style="328" bestFit="1" customWidth="1"/>
    <col min="6" max="6" width="11.5" style="328" customWidth="1"/>
    <col min="7" max="8" width="11.875" style="332" customWidth="1"/>
    <col min="9" max="9" width="11.375" style="332" customWidth="1"/>
    <col min="10" max="13" width="10.75" style="332" customWidth="1"/>
    <col min="14" max="14" width="11" style="332" customWidth="1"/>
    <col min="15" max="15" width="11" style="332" hidden="1" customWidth="1"/>
    <col min="16" max="16" width="11" style="332" customWidth="1"/>
    <col min="17" max="17" width="13.75" style="332" customWidth="1"/>
    <col min="18" max="18" width="9.125" style="328" customWidth="1"/>
    <col min="19" max="19" width="13.5" style="332" hidden="1" customWidth="1"/>
    <col min="20" max="21" width="14.5" style="332" bestFit="1" customWidth="1"/>
    <col min="22" max="16384" width="8" style="332"/>
  </cols>
  <sheetData>
    <row r="1" spans="1:19" s="315" customFormat="1" ht="18.75" hidden="1" customHeight="1">
      <c r="A1" s="511" t="s">
        <v>459</v>
      </c>
      <c r="B1" s="511"/>
      <c r="C1" s="511"/>
      <c r="D1" s="511"/>
      <c r="E1" s="511"/>
      <c r="F1" s="511"/>
      <c r="G1" s="511"/>
      <c r="H1" s="511"/>
      <c r="I1" s="511"/>
      <c r="J1" s="511"/>
      <c r="K1" s="511"/>
      <c r="L1" s="511"/>
      <c r="M1" s="511"/>
      <c r="N1" s="511"/>
      <c r="O1" s="511"/>
      <c r="P1" s="511"/>
      <c r="Q1" s="511"/>
      <c r="R1" s="511"/>
      <c r="S1" s="511"/>
    </row>
    <row r="2" spans="1:19" s="317" customFormat="1" ht="20.25">
      <c r="A2" s="316"/>
      <c r="B2" s="406"/>
      <c r="C2" s="316"/>
      <c r="D2" s="316"/>
      <c r="E2" s="316"/>
      <c r="F2" s="316"/>
      <c r="G2" s="316"/>
      <c r="H2" s="316"/>
      <c r="I2" s="316"/>
      <c r="J2" s="316"/>
      <c r="K2" s="316"/>
      <c r="L2" s="316"/>
      <c r="M2" s="316"/>
      <c r="N2" s="316"/>
      <c r="O2" s="316"/>
      <c r="P2" s="316"/>
      <c r="Q2" s="316"/>
      <c r="R2" s="316"/>
      <c r="S2" s="316"/>
    </row>
    <row r="3" spans="1:19" s="318" customFormat="1" ht="20.25">
      <c r="A3" s="512" t="s">
        <v>575</v>
      </c>
      <c r="B3" s="512"/>
      <c r="C3" s="512"/>
      <c r="D3" s="512"/>
      <c r="E3" s="512"/>
      <c r="F3" s="512"/>
      <c r="G3" s="512"/>
      <c r="H3" s="512"/>
      <c r="I3" s="512"/>
      <c r="J3" s="512"/>
      <c r="K3" s="512"/>
      <c r="L3" s="512"/>
      <c r="M3" s="512"/>
      <c r="N3" s="512"/>
      <c r="O3" s="512"/>
      <c r="P3" s="512"/>
      <c r="Q3" s="512"/>
      <c r="R3" s="512"/>
      <c r="S3" s="317"/>
    </row>
    <row r="4" spans="1:19" s="320" customFormat="1" ht="20.25">
      <c r="A4" s="513" t="s">
        <v>574</v>
      </c>
      <c r="B4" s="514"/>
      <c r="C4" s="514"/>
      <c r="D4" s="514"/>
      <c r="E4" s="514"/>
      <c r="F4" s="514"/>
      <c r="G4" s="514"/>
      <c r="H4" s="514"/>
      <c r="I4" s="514"/>
      <c r="J4" s="514"/>
      <c r="K4" s="514"/>
      <c r="L4" s="514"/>
      <c r="M4" s="514"/>
      <c r="N4" s="514"/>
      <c r="O4" s="514"/>
      <c r="P4" s="514"/>
      <c r="Q4" s="514"/>
      <c r="R4" s="514"/>
      <c r="S4" s="319"/>
    </row>
    <row r="5" spans="1:19" s="318" customFormat="1" ht="20.25">
      <c r="A5" s="321"/>
      <c r="B5" s="321"/>
      <c r="C5" s="321"/>
      <c r="D5" s="321"/>
      <c r="E5" s="321"/>
      <c r="F5" s="321"/>
      <c r="G5" s="321"/>
      <c r="H5" s="321"/>
      <c r="I5" s="321"/>
      <c r="J5" s="321"/>
      <c r="K5" s="321"/>
      <c r="L5" s="515" t="s">
        <v>206</v>
      </c>
      <c r="M5" s="515"/>
      <c r="N5" s="515"/>
      <c r="O5" s="322"/>
      <c r="P5" s="322"/>
      <c r="Q5" s="322"/>
      <c r="R5" s="322"/>
      <c r="S5" s="321"/>
    </row>
    <row r="6" spans="1:19" s="315" customFormat="1" ht="18.75" customHeight="1">
      <c r="A6" s="516" t="s">
        <v>225</v>
      </c>
      <c r="B6" s="501" t="s">
        <v>425</v>
      </c>
      <c r="C6" s="501" t="s">
        <v>2</v>
      </c>
      <c r="D6" s="503" t="s">
        <v>456</v>
      </c>
      <c r="E6" s="501" t="s">
        <v>569</v>
      </c>
      <c r="F6" s="501" t="s">
        <v>570</v>
      </c>
      <c r="G6" s="501"/>
      <c r="H6" s="501"/>
      <c r="I6" s="501" t="s">
        <v>452</v>
      </c>
      <c r="J6" s="501"/>
      <c r="K6" s="501"/>
      <c r="L6" s="501" t="s">
        <v>564</v>
      </c>
      <c r="M6" s="501"/>
      <c r="N6" s="501"/>
      <c r="O6" s="503" t="s">
        <v>460</v>
      </c>
      <c r="P6" s="503" t="s">
        <v>573</v>
      </c>
      <c r="Q6" s="503" t="s">
        <v>9</v>
      </c>
      <c r="R6" s="503" t="s">
        <v>10</v>
      </c>
      <c r="S6" s="502" t="s">
        <v>461</v>
      </c>
    </row>
    <row r="7" spans="1:19" s="315" customFormat="1">
      <c r="A7" s="517"/>
      <c r="B7" s="501"/>
      <c r="C7" s="501"/>
      <c r="D7" s="504"/>
      <c r="E7" s="501"/>
      <c r="F7" s="501"/>
      <c r="G7" s="501"/>
      <c r="H7" s="501"/>
      <c r="I7" s="501"/>
      <c r="J7" s="501"/>
      <c r="K7" s="501"/>
      <c r="L7" s="501"/>
      <c r="M7" s="501"/>
      <c r="N7" s="501"/>
      <c r="O7" s="504"/>
      <c r="P7" s="504"/>
      <c r="Q7" s="504"/>
      <c r="R7" s="504"/>
      <c r="S7" s="502"/>
    </row>
    <row r="8" spans="1:19" s="315" customFormat="1" ht="31.5" customHeight="1">
      <c r="A8" s="517"/>
      <c r="B8" s="501"/>
      <c r="C8" s="501"/>
      <c r="D8" s="504"/>
      <c r="E8" s="501"/>
      <c r="F8" s="501" t="s">
        <v>427</v>
      </c>
      <c r="G8" s="501" t="s">
        <v>422</v>
      </c>
      <c r="H8" s="501"/>
      <c r="I8" s="501" t="s">
        <v>427</v>
      </c>
      <c r="J8" s="501" t="s">
        <v>422</v>
      </c>
      <c r="K8" s="501"/>
      <c r="L8" s="501" t="s">
        <v>462</v>
      </c>
      <c r="M8" s="509" t="s">
        <v>17</v>
      </c>
      <c r="N8" s="510"/>
      <c r="O8" s="504"/>
      <c r="P8" s="504"/>
      <c r="Q8" s="504"/>
      <c r="R8" s="504"/>
      <c r="S8" s="502"/>
    </row>
    <row r="9" spans="1:19" s="315" customFormat="1" ht="18.75" customHeight="1">
      <c r="A9" s="517"/>
      <c r="B9" s="501"/>
      <c r="C9" s="501"/>
      <c r="D9" s="504"/>
      <c r="E9" s="501"/>
      <c r="F9" s="501"/>
      <c r="G9" s="503" t="s">
        <v>423</v>
      </c>
      <c r="H9" s="503" t="s">
        <v>463</v>
      </c>
      <c r="I9" s="501"/>
      <c r="J9" s="503" t="s">
        <v>423</v>
      </c>
      <c r="K9" s="503" t="s">
        <v>463</v>
      </c>
      <c r="L9" s="501"/>
      <c r="M9" s="503" t="s">
        <v>458</v>
      </c>
      <c r="N9" s="506" t="s">
        <v>20</v>
      </c>
      <c r="O9" s="504"/>
      <c r="P9" s="504"/>
      <c r="Q9" s="504"/>
      <c r="R9" s="504"/>
      <c r="S9" s="502"/>
    </row>
    <row r="10" spans="1:19" s="315" customFormat="1" ht="15" customHeight="1">
      <c r="A10" s="517"/>
      <c r="B10" s="501"/>
      <c r="C10" s="501"/>
      <c r="D10" s="504"/>
      <c r="E10" s="501"/>
      <c r="F10" s="501"/>
      <c r="G10" s="504"/>
      <c r="H10" s="504"/>
      <c r="I10" s="501"/>
      <c r="J10" s="504"/>
      <c r="K10" s="504"/>
      <c r="L10" s="501"/>
      <c r="M10" s="504"/>
      <c r="N10" s="507"/>
      <c r="O10" s="504"/>
      <c r="P10" s="504"/>
      <c r="Q10" s="504"/>
      <c r="R10" s="504"/>
      <c r="S10" s="502"/>
    </row>
    <row r="11" spans="1:19" s="315" customFormat="1" ht="60" customHeight="1">
      <c r="A11" s="518"/>
      <c r="B11" s="501"/>
      <c r="C11" s="501"/>
      <c r="D11" s="505"/>
      <c r="E11" s="501"/>
      <c r="F11" s="501"/>
      <c r="G11" s="505"/>
      <c r="H11" s="505"/>
      <c r="I11" s="501"/>
      <c r="J11" s="505"/>
      <c r="K11" s="505"/>
      <c r="L11" s="501"/>
      <c r="M11" s="505"/>
      <c r="N11" s="508"/>
      <c r="O11" s="505"/>
      <c r="P11" s="505"/>
      <c r="Q11" s="505"/>
      <c r="R11" s="505"/>
      <c r="S11" s="502"/>
    </row>
    <row r="12" spans="1:19" s="326" customFormat="1" ht="30" customHeight="1">
      <c r="A12" s="323"/>
      <c r="B12" s="323" t="s">
        <v>166</v>
      </c>
      <c r="C12" s="323"/>
      <c r="D12" s="323"/>
      <c r="E12" s="323"/>
      <c r="F12" s="323"/>
      <c r="G12" s="324">
        <f>G13</f>
        <v>1614120</v>
      </c>
      <c r="H12" s="324">
        <f t="shared" ref="H12:P12" si="0">H13</f>
        <v>642000</v>
      </c>
      <c r="I12" s="324">
        <f t="shared" si="0"/>
        <v>0</v>
      </c>
      <c r="J12" s="324">
        <f t="shared" si="0"/>
        <v>1614120</v>
      </c>
      <c r="K12" s="324">
        <f t="shared" si="0"/>
        <v>642000</v>
      </c>
      <c r="L12" s="324">
        <f t="shared" si="0"/>
        <v>1614120</v>
      </c>
      <c r="M12" s="324">
        <f t="shared" si="0"/>
        <v>642000</v>
      </c>
      <c r="N12" s="324">
        <f t="shared" si="0"/>
        <v>972120</v>
      </c>
      <c r="O12" s="324">
        <f t="shared" si="0"/>
        <v>0</v>
      </c>
      <c r="P12" s="324">
        <f t="shared" si="0"/>
        <v>308354</v>
      </c>
      <c r="Q12" s="324"/>
      <c r="R12" s="324"/>
      <c r="S12" s="325"/>
    </row>
    <row r="13" spans="1:19" s="407" customFormat="1" ht="32.25" customHeight="1">
      <c r="A13" s="313" t="s">
        <v>22</v>
      </c>
      <c r="B13" s="314" t="s">
        <v>443</v>
      </c>
      <c r="C13" s="405"/>
      <c r="D13" s="327"/>
      <c r="E13" s="327"/>
      <c r="F13" s="329"/>
      <c r="G13" s="313">
        <f t="shared" ref="G13:O13" si="1">SUM(G14:G17)</f>
        <v>1614120</v>
      </c>
      <c r="H13" s="313">
        <f t="shared" si="1"/>
        <v>642000</v>
      </c>
      <c r="I13" s="313">
        <f t="shared" si="1"/>
        <v>0</v>
      </c>
      <c r="J13" s="313">
        <f t="shared" si="1"/>
        <v>1614120</v>
      </c>
      <c r="K13" s="313">
        <f t="shared" si="1"/>
        <v>642000</v>
      </c>
      <c r="L13" s="313">
        <f t="shared" si="1"/>
        <v>1614120</v>
      </c>
      <c r="M13" s="313">
        <f t="shared" si="1"/>
        <v>642000</v>
      </c>
      <c r="N13" s="313">
        <f t="shared" si="1"/>
        <v>972120</v>
      </c>
      <c r="O13" s="313">
        <f t="shared" si="1"/>
        <v>0</v>
      </c>
      <c r="P13" s="313">
        <f>SUM(P14:P17)</f>
        <v>308354</v>
      </c>
      <c r="Q13" s="313"/>
      <c r="R13" s="313"/>
      <c r="S13" s="416"/>
    </row>
    <row r="14" spans="1:19" ht="75.75" customHeight="1">
      <c r="A14" s="311">
        <v>1</v>
      </c>
      <c r="B14" s="312" t="s">
        <v>465</v>
      </c>
      <c r="C14" s="168" t="s">
        <v>500</v>
      </c>
      <c r="D14" s="330"/>
      <c r="E14" s="435">
        <v>2022</v>
      </c>
      <c r="F14" s="331" t="s">
        <v>469</v>
      </c>
      <c r="G14" s="311">
        <v>375434</v>
      </c>
      <c r="H14" s="311">
        <v>175000</v>
      </c>
      <c r="I14" s="414" t="s">
        <v>502</v>
      </c>
      <c r="J14" s="311">
        <v>375434</v>
      </c>
      <c r="K14" s="311">
        <v>175000</v>
      </c>
      <c r="L14" s="311">
        <v>375434</v>
      </c>
      <c r="M14" s="311">
        <v>175000</v>
      </c>
      <c r="N14" s="311">
        <f>L14-M14</f>
        <v>200434</v>
      </c>
      <c r="O14" s="311"/>
      <c r="P14" s="311">
        <v>125000</v>
      </c>
      <c r="Q14" s="311" t="s">
        <v>464</v>
      </c>
      <c r="R14" s="435"/>
    </row>
    <row r="15" spans="1:19" ht="56.25">
      <c r="A15" s="311">
        <v>2</v>
      </c>
      <c r="B15" s="312" t="s">
        <v>467</v>
      </c>
      <c r="C15" s="168" t="s">
        <v>38</v>
      </c>
      <c r="D15" s="330"/>
      <c r="E15" s="435">
        <v>2022</v>
      </c>
      <c r="F15" s="331" t="s">
        <v>471</v>
      </c>
      <c r="G15" s="311">
        <v>193686</v>
      </c>
      <c r="H15" s="311">
        <v>97000</v>
      </c>
      <c r="I15" s="414" t="s">
        <v>520</v>
      </c>
      <c r="J15" s="311">
        <v>193686</v>
      </c>
      <c r="K15" s="311">
        <v>97000</v>
      </c>
      <c r="L15" s="311">
        <v>193686</v>
      </c>
      <c r="M15" s="311">
        <v>97000</v>
      </c>
      <c r="N15" s="311">
        <f>L15-M15</f>
        <v>96686</v>
      </c>
      <c r="O15" s="311"/>
      <c r="P15" s="311">
        <v>40000</v>
      </c>
      <c r="Q15" s="311" t="s">
        <v>174</v>
      </c>
      <c r="R15" s="435"/>
    </row>
    <row r="16" spans="1:19" ht="75">
      <c r="A16" s="311">
        <v>3</v>
      </c>
      <c r="B16" s="312" t="s">
        <v>466</v>
      </c>
      <c r="C16" s="168" t="s">
        <v>38</v>
      </c>
      <c r="D16" s="330"/>
      <c r="E16" s="435">
        <v>2022</v>
      </c>
      <c r="F16" s="331" t="s">
        <v>470</v>
      </c>
      <c r="G16" s="311">
        <v>745000</v>
      </c>
      <c r="H16" s="311">
        <v>90000</v>
      </c>
      <c r="I16" s="414" t="s">
        <v>550</v>
      </c>
      <c r="J16" s="311">
        <v>745000</v>
      </c>
      <c r="K16" s="311">
        <v>90000</v>
      </c>
      <c r="L16" s="311">
        <v>745000</v>
      </c>
      <c r="M16" s="311">
        <v>90000</v>
      </c>
      <c r="N16" s="311">
        <f>L16-M16</f>
        <v>655000</v>
      </c>
      <c r="O16" s="311"/>
      <c r="P16" s="311">
        <v>60000</v>
      </c>
      <c r="Q16" s="311" t="s">
        <v>464</v>
      </c>
      <c r="R16" s="435"/>
    </row>
    <row r="17" spans="1:18" ht="56.25">
      <c r="A17" s="333">
        <v>4</v>
      </c>
      <c r="B17" s="334" t="s">
        <v>468</v>
      </c>
      <c r="C17" s="281" t="s">
        <v>32</v>
      </c>
      <c r="D17" s="335"/>
      <c r="E17" s="336">
        <v>2022</v>
      </c>
      <c r="F17" s="337" t="s">
        <v>472</v>
      </c>
      <c r="G17" s="333">
        <v>300000</v>
      </c>
      <c r="H17" s="333">
        <v>280000</v>
      </c>
      <c r="I17" s="363" t="s">
        <v>549</v>
      </c>
      <c r="J17" s="333">
        <v>300000</v>
      </c>
      <c r="K17" s="333">
        <v>280000</v>
      </c>
      <c r="L17" s="333">
        <v>300000</v>
      </c>
      <c r="M17" s="333">
        <v>280000</v>
      </c>
      <c r="N17" s="333">
        <f>L17-M17</f>
        <v>20000</v>
      </c>
      <c r="O17" s="333"/>
      <c r="P17" s="333">
        <v>83354</v>
      </c>
      <c r="Q17" s="333" t="s">
        <v>548</v>
      </c>
      <c r="R17" s="336"/>
    </row>
  </sheetData>
  <mergeCells count="29">
    <mergeCell ref="A1:S1"/>
    <mergeCell ref="A3:R3"/>
    <mergeCell ref="A4:R4"/>
    <mergeCell ref="L5:N5"/>
    <mergeCell ref="A6:A11"/>
    <mergeCell ref="B6:B11"/>
    <mergeCell ref="K9:K11"/>
    <mergeCell ref="I6:K7"/>
    <mergeCell ref="L6:N7"/>
    <mergeCell ref="O6:O11"/>
    <mergeCell ref="C6:C11"/>
    <mergeCell ref="D6:D11"/>
    <mergeCell ref="F8:F11"/>
    <mergeCell ref="G8:H8"/>
    <mergeCell ref="I8:I11"/>
    <mergeCell ref="J8:K8"/>
    <mergeCell ref="E6:E11"/>
    <mergeCell ref="F6:H7"/>
    <mergeCell ref="S6:S11"/>
    <mergeCell ref="M9:M11"/>
    <mergeCell ref="N9:N11"/>
    <mergeCell ref="P6:P11"/>
    <mergeCell ref="Q6:Q11"/>
    <mergeCell ref="R6:R11"/>
    <mergeCell ref="M8:N8"/>
    <mergeCell ref="G9:G11"/>
    <mergeCell ref="H9:H11"/>
    <mergeCell ref="J9:J11"/>
    <mergeCell ref="L8:L11"/>
  </mergeCells>
  <pageMargins left="0.18" right="0.16" top="0.49" bottom="0.19" header="0.3" footer="0.17"/>
  <pageSetup paperSize="9" scale="65" orientation="landscape" r:id="rId1"/>
  <colBreaks count="2" manualBreakCount="2">
    <brk id="18" max="23" man="1"/>
    <brk id="19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6"/>
  <sheetViews>
    <sheetView view="pageBreakPreview" zoomScale="85" zoomScaleNormal="70" zoomScaleSheetLayoutView="85" workbookViewId="0">
      <pane xSplit="2" ySplit="9" topLeftCell="C10" activePane="bottomRight" state="frozen"/>
      <selection pane="topRight" activeCell="C1" sqref="C1"/>
      <selection pane="bottomLeft" activeCell="A9" sqref="A9"/>
      <selection pane="bottomRight" activeCell="A3" sqref="A3:X3"/>
    </sheetView>
  </sheetViews>
  <sheetFormatPr defaultColWidth="9" defaultRowHeight="16.5"/>
  <cols>
    <col min="1" max="1" width="5.625" style="365" customWidth="1"/>
    <col min="2" max="2" width="45.25" style="364" customWidth="1"/>
    <col min="3" max="3" width="10.75" style="365" customWidth="1"/>
    <col min="4" max="4" width="11.625" style="365" hidden="1" customWidth="1"/>
    <col min="5" max="5" width="9.25" style="365" hidden="1" customWidth="1"/>
    <col min="6" max="6" width="14.625" style="365" customWidth="1"/>
    <col min="7" max="9" width="11.625" style="365" customWidth="1"/>
    <col min="10" max="13" width="11.625" style="365" hidden="1" customWidth="1"/>
    <col min="14" max="16" width="11.625" style="365" customWidth="1"/>
    <col min="17" max="19" width="11.625" style="365" hidden="1" customWidth="1"/>
    <col min="20" max="22" width="11.625" style="365" customWidth="1"/>
    <col min="23" max="23" width="17.75" style="365" customWidth="1"/>
    <col min="24" max="24" width="8.25" style="364" customWidth="1"/>
    <col min="25" max="25" width="16.625" style="364" customWidth="1"/>
    <col min="26" max="26" width="15.875" style="364" bestFit="1" customWidth="1"/>
    <col min="27" max="27" width="16" style="364" bestFit="1" customWidth="1"/>
    <col min="28" max="28" width="15.875" style="364" bestFit="1" customWidth="1"/>
    <col min="29" max="250" width="9" style="364"/>
    <col min="251" max="251" width="5.625" style="364" customWidth="1"/>
    <col min="252" max="252" width="45.25" style="364" customWidth="1"/>
    <col min="253" max="253" width="10.75" style="364" customWidth="1"/>
    <col min="254" max="254" width="11.625" style="364" customWidth="1"/>
    <col min="255" max="255" width="9.25" style="364" customWidth="1"/>
    <col min="256" max="256" width="14.625" style="364" customWidth="1"/>
    <col min="257" max="257" width="12.75" style="364" bestFit="1" customWidth="1"/>
    <col min="258" max="258" width="13.625" style="364" customWidth="1"/>
    <col min="259" max="259" width="11.375" style="364" customWidth="1"/>
    <col min="260" max="263" width="0" style="364" hidden="1" customWidth="1"/>
    <col min="264" max="265" width="12.875" style="364" bestFit="1" customWidth="1"/>
    <col min="266" max="266" width="11.375" style="364" bestFit="1" customWidth="1"/>
    <col min="267" max="269" width="0" style="364" hidden="1" customWidth="1"/>
    <col min="270" max="270" width="12.75" style="364" customWidth="1"/>
    <col min="271" max="271" width="13.25" style="364" customWidth="1"/>
    <col min="272" max="278" width="12.375" style="364" customWidth="1"/>
    <col min="279" max="279" width="17.75" style="364" customWidth="1"/>
    <col min="280" max="280" width="10.375" style="364" customWidth="1"/>
    <col min="281" max="281" width="16.625" style="364" customWidth="1"/>
    <col min="282" max="284" width="15.875" style="364" bestFit="1" customWidth="1"/>
    <col min="285" max="506" width="9" style="364"/>
    <col min="507" max="507" width="5.625" style="364" customWidth="1"/>
    <col min="508" max="508" width="45.25" style="364" customWidth="1"/>
    <col min="509" max="509" width="10.75" style="364" customWidth="1"/>
    <col min="510" max="510" width="11.625" style="364" customWidth="1"/>
    <col min="511" max="511" width="9.25" style="364" customWidth="1"/>
    <col min="512" max="512" width="14.625" style="364" customWidth="1"/>
    <col min="513" max="513" width="12.75" style="364" bestFit="1" customWidth="1"/>
    <col min="514" max="514" width="13.625" style="364" customWidth="1"/>
    <col min="515" max="515" width="11.375" style="364" customWidth="1"/>
    <col min="516" max="519" width="0" style="364" hidden="1" customWidth="1"/>
    <col min="520" max="521" width="12.875" style="364" bestFit="1" customWidth="1"/>
    <col min="522" max="522" width="11.375" style="364" bestFit="1" customWidth="1"/>
    <col min="523" max="525" width="0" style="364" hidden="1" customWidth="1"/>
    <col min="526" max="526" width="12.75" style="364" customWidth="1"/>
    <col min="527" max="527" width="13.25" style="364" customWidth="1"/>
    <col min="528" max="534" width="12.375" style="364" customWidth="1"/>
    <col min="535" max="535" width="17.75" style="364" customWidth="1"/>
    <col min="536" max="536" width="10.375" style="364" customWidth="1"/>
    <col min="537" max="537" width="16.625" style="364" customWidth="1"/>
    <col min="538" max="540" width="15.875" style="364" bestFit="1" customWidth="1"/>
    <col min="541" max="762" width="9" style="364"/>
    <col min="763" max="763" width="5.625" style="364" customWidth="1"/>
    <col min="764" max="764" width="45.25" style="364" customWidth="1"/>
    <col min="765" max="765" width="10.75" style="364" customWidth="1"/>
    <col min="766" max="766" width="11.625" style="364" customWidth="1"/>
    <col min="767" max="767" width="9.25" style="364" customWidth="1"/>
    <col min="768" max="768" width="14.625" style="364" customWidth="1"/>
    <col min="769" max="769" width="12.75" style="364" bestFit="1" customWidth="1"/>
    <col min="770" max="770" width="13.625" style="364" customWidth="1"/>
    <col min="771" max="771" width="11.375" style="364" customWidth="1"/>
    <col min="772" max="775" width="0" style="364" hidden="1" customWidth="1"/>
    <col min="776" max="777" width="12.875" style="364" bestFit="1" customWidth="1"/>
    <col min="778" max="778" width="11.375" style="364" bestFit="1" customWidth="1"/>
    <col min="779" max="781" width="0" style="364" hidden="1" customWidth="1"/>
    <col min="782" max="782" width="12.75" style="364" customWidth="1"/>
    <col min="783" max="783" width="13.25" style="364" customWidth="1"/>
    <col min="784" max="790" width="12.375" style="364" customWidth="1"/>
    <col min="791" max="791" width="17.75" style="364" customWidth="1"/>
    <col min="792" max="792" width="10.375" style="364" customWidth="1"/>
    <col min="793" max="793" width="16.625" style="364" customWidth="1"/>
    <col min="794" max="796" width="15.875" style="364" bestFit="1" customWidth="1"/>
    <col min="797" max="1018" width="9" style="364"/>
    <col min="1019" max="1019" width="5.625" style="364" customWidth="1"/>
    <col min="1020" max="1020" width="45.25" style="364" customWidth="1"/>
    <col min="1021" max="1021" width="10.75" style="364" customWidth="1"/>
    <col min="1022" max="1022" width="11.625" style="364" customWidth="1"/>
    <col min="1023" max="1023" width="9.25" style="364" customWidth="1"/>
    <col min="1024" max="1024" width="14.625" style="364" customWidth="1"/>
    <col min="1025" max="1025" width="12.75" style="364" bestFit="1" customWidth="1"/>
    <col min="1026" max="1026" width="13.625" style="364" customWidth="1"/>
    <col min="1027" max="1027" width="11.375" style="364" customWidth="1"/>
    <col min="1028" max="1031" width="0" style="364" hidden="1" customWidth="1"/>
    <col min="1032" max="1033" width="12.875" style="364" bestFit="1" customWidth="1"/>
    <col min="1034" max="1034" width="11.375" style="364" bestFit="1" customWidth="1"/>
    <col min="1035" max="1037" width="0" style="364" hidden="1" customWidth="1"/>
    <col min="1038" max="1038" width="12.75" style="364" customWidth="1"/>
    <col min="1039" max="1039" width="13.25" style="364" customWidth="1"/>
    <col min="1040" max="1046" width="12.375" style="364" customWidth="1"/>
    <col min="1047" max="1047" width="17.75" style="364" customWidth="1"/>
    <col min="1048" max="1048" width="10.375" style="364" customWidth="1"/>
    <col min="1049" max="1049" width="16.625" style="364" customWidth="1"/>
    <col min="1050" max="1052" width="15.875" style="364" bestFit="1" customWidth="1"/>
    <col min="1053" max="1274" width="9" style="364"/>
    <col min="1275" max="1275" width="5.625" style="364" customWidth="1"/>
    <col min="1276" max="1276" width="45.25" style="364" customWidth="1"/>
    <col min="1277" max="1277" width="10.75" style="364" customWidth="1"/>
    <col min="1278" max="1278" width="11.625" style="364" customWidth="1"/>
    <col min="1279" max="1279" width="9.25" style="364" customWidth="1"/>
    <col min="1280" max="1280" width="14.625" style="364" customWidth="1"/>
    <col min="1281" max="1281" width="12.75" style="364" bestFit="1" customWidth="1"/>
    <col min="1282" max="1282" width="13.625" style="364" customWidth="1"/>
    <col min="1283" max="1283" width="11.375" style="364" customWidth="1"/>
    <col min="1284" max="1287" width="0" style="364" hidden="1" customWidth="1"/>
    <col min="1288" max="1289" width="12.875" style="364" bestFit="1" customWidth="1"/>
    <col min="1290" max="1290" width="11.375" style="364" bestFit="1" customWidth="1"/>
    <col min="1291" max="1293" width="0" style="364" hidden="1" customWidth="1"/>
    <col min="1294" max="1294" width="12.75" style="364" customWidth="1"/>
    <col min="1295" max="1295" width="13.25" style="364" customWidth="1"/>
    <col min="1296" max="1302" width="12.375" style="364" customWidth="1"/>
    <col min="1303" max="1303" width="17.75" style="364" customWidth="1"/>
    <col min="1304" max="1304" width="10.375" style="364" customWidth="1"/>
    <col min="1305" max="1305" width="16.625" style="364" customWidth="1"/>
    <col min="1306" max="1308" width="15.875" style="364" bestFit="1" customWidth="1"/>
    <col min="1309" max="1530" width="9" style="364"/>
    <col min="1531" max="1531" width="5.625" style="364" customWidth="1"/>
    <col min="1532" max="1532" width="45.25" style="364" customWidth="1"/>
    <col min="1533" max="1533" width="10.75" style="364" customWidth="1"/>
    <col min="1534" max="1534" width="11.625" style="364" customWidth="1"/>
    <col min="1535" max="1535" width="9.25" style="364" customWidth="1"/>
    <col min="1536" max="1536" width="14.625" style="364" customWidth="1"/>
    <col min="1537" max="1537" width="12.75" style="364" bestFit="1" customWidth="1"/>
    <col min="1538" max="1538" width="13.625" style="364" customWidth="1"/>
    <col min="1539" max="1539" width="11.375" style="364" customWidth="1"/>
    <col min="1540" max="1543" width="0" style="364" hidden="1" customWidth="1"/>
    <col min="1544" max="1545" width="12.875" style="364" bestFit="1" customWidth="1"/>
    <col min="1546" max="1546" width="11.375" style="364" bestFit="1" customWidth="1"/>
    <col min="1547" max="1549" width="0" style="364" hidden="1" customWidth="1"/>
    <col min="1550" max="1550" width="12.75" style="364" customWidth="1"/>
    <col min="1551" max="1551" width="13.25" style="364" customWidth="1"/>
    <col min="1552" max="1558" width="12.375" style="364" customWidth="1"/>
    <col min="1559" max="1559" width="17.75" style="364" customWidth="1"/>
    <col min="1560" max="1560" width="10.375" style="364" customWidth="1"/>
    <col min="1561" max="1561" width="16.625" style="364" customWidth="1"/>
    <col min="1562" max="1564" width="15.875" style="364" bestFit="1" customWidth="1"/>
    <col min="1565" max="1786" width="9" style="364"/>
    <col min="1787" max="1787" width="5.625" style="364" customWidth="1"/>
    <col min="1788" max="1788" width="45.25" style="364" customWidth="1"/>
    <col min="1789" max="1789" width="10.75" style="364" customWidth="1"/>
    <col min="1790" max="1790" width="11.625" style="364" customWidth="1"/>
    <col min="1791" max="1791" width="9.25" style="364" customWidth="1"/>
    <col min="1792" max="1792" width="14.625" style="364" customWidth="1"/>
    <col min="1793" max="1793" width="12.75" style="364" bestFit="1" customWidth="1"/>
    <col min="1794" max="1794" width="13.625" style="364" customWidth="1"/>
    <col min="1795" max="1795" width="11.375" style="364" customWidth="1"/>
    <col min="1796" max="1799" width="0" style="364" hidden="1" customWidth="1"/>
    <col min="1800" max="1801" width="12.875" style="364" bestFit="1" customWidth="1"/>
    <col min="1802" max="1802" width="11.375" style="364" bestFit="1" customWidth="1"/>
    <col min="1803" max="1805" width="0" style="364" hidden="1" customWidth="1"/>
    <col min="1806" max="1806" width="12.75" style="364" customWidth="1"/>
    <col min="1807" max="1807" width="13.25" style="364" customWidth="1"/>
    <col min="1808" max="1814" width="12.375" style="364" customWidth="1"/>
    <col min="1815" max="1815" width="17.75" style="364" customWidth="1"/>
    <col min="1816" max="1816" width="10.375" style="364" customWidth="1"/>
    <col min="1817" max="1817" width="16.625" style="364" customWidth="1"/>
    <col min="1818" max="1820" width="15.875" style="364" bestFit="1" customWidth="1"/>
    <col min="1821" max="2042" width="9" style="364"/>
    <col min="2043" max="2043" width="5.625" style="364" customWidth="1"/>
    <col min="2044" max="2044" width="45.25" style="364" customWidth="1"/>
    <col min="2045" max="2045" width="10.75" style="364" customWidth="1"/>
    <col min="2046" max="2046" width="11.625" style="364" customWidth="1"/>
    <col min="2047" max="2047" width="9.25" style="364" customWidth="1"/>
    <col min="2048" max="2048" width="14.625" style="364" customWidth="1"/>
    <col min="2049" max="2049" width="12.75" style="364" bestFit="1" customWidth="1"/>
    <col min="2050" max="2050" width="13.625" style="364" customWidth="1"/>
    <col min="2051" max="2051" width="11.375" style="364" customWidth="1"/>
    <col min="2052" max="2055" width="0" style="364" hidden="1" customWidth="1"/>
    <col min="2056" max="2057" width="12.875" style="364" bestFit="1" customWidth="1"/>
    <col min="2058" max="2058" width="11.375" style="364" bestFit="1" customWidth="1"/>
    <col min="2059" max="2061" width="0" style="364" hidden="1" customWidth="1"/>
    <col min="2062" max="2062" width="12.75" style="364" customWidth="1"/>
    <col min="2063" max="2063" width="13.25" style="364" customWidth="1"/>
    <col min="2064" max="2070" width="12.375" style="364" customWidth="1"/>
    <col min="2071" max="2071" width="17.75" style="364" customWidth="1"/>
    <col min="2072" max="2072" width="10.375" style="364" customWidth="1"/>
    <col min="2073" max="2073" width="16.625" style="364" customWidth="1"/>
    <col min="2074" max="2076" width="15.875" style="364" bestFit="1" customWidth="1"/>
    <col min="2077" max="2298" width="9" style="364"/>
    <col min="2299" max="2299" width="5.625" style="364" customWidth="1"/>
    <col min="2300" max="2300" width="45.25" style="364" customWidth="1"/>
    <col min="2301" max="2301" width="10.75" style="364" customWidth="1"/>
    <col min="2302" max="2302" width="11.625" style="364" customWidth="1"/>
    <col min="2303" max="2303" width="9.25" style="364" customWidth="1"/>
    <col min="2304" max="2304" width="14.625" style="364" customWidth="1"/>
    <col min="2305" max="2305" width="12.75" style="364" bestFit="1" customWidth="1"/>
    <col min="2306" max="2306" width="13.625" style="364" customWidth="1"/>
    <col min="2307" max="2307" width="11.375" style="364" customWidth="1"/>
    <col min="2308" max="2311" width="0" style="364" hidden="1" customWidth="1"/>
    <col min="2312" max="2313" width="12.875" style="364" bestFit="1" customWidth="1"/>
    <col min="2314" max="2314" width="11.375" style="364" bestFit="1" customWidth="1"/>
    <col min="2315" max="2317" width="0" style="364" hidden="1" customWidth="1"/>
    <col min="2318" max="2318" width="12.75" style="364" customWidth="1"/>
    <col min="2319" max="2319" width="13.25" style="364" customWidth="1"/>
    <col min="2320" max="2326" width="12.375" style="364" customWidth="1"/>
    <col min="2327" max="2327" width="17.75" style="364" customWidth="1"/>
    <col min="2328" max="2328" width="10.375" style="364" customWidth="1"/>
    <col min="2329" max="2329" width="16.625" style="364" customWidth="1"/>
    <col min="2330" max="2332" width="15.875" style="364" bestFit="1" customWidth="1"/>
    <col min="2333" max="2554" width="9" style="364"/>
    <col min="2555" max="2555" width="5.625" style="364" customWidth="1"/>
    <col min="2556" max="2556" width="45.25" style="364" customWidth="1"/>
    <col min="2557" max="2557" width="10.75" style="364" customWidth="1"/>
    <col min="2558" max="2558" width="11.625" style="364" customWidth="1"/>
    <col min="2559" max="2559" width="9.25" style="364" customWidth="1"/>
    <col min="2560" max="2560" width="14.625" style="364" customWidth="1"/>
    <col min="2561" max="2561" width="12.75" style="364" bestFit="1" customWidth="1"/>
    <col min="2562" max="2562" width="13.625" style="364" customWidth="1"/>
    <col min="2563" max="2563" width="11.375" style="364" customWidth="1"/>
    <col min="2564" max="2567" width="0" style="364" hidden="1" customWidth="1"/>
    <col min="2568" max="2569" width="12.875" style="364" bestFit="1" customWidth="1"/>
    <col min="2570" max="2570" width="11.375" style="364" bestFit="1" customWidth="1"/>
    <col min="2571" max="2573" width="0" style="364" hidden="1" customWidth="1"/>
    <col min="2574" max="2574" width="12.75" style="364" customWidth="1"/>
    <col min="2575" max="2575" width="13.25" style="364" customWidth="1"/>
    <col min="2576" max="2582" width="12.375" style="364" customWidth="1"/>
    <col min="2583" max="2583" width="17.75" style="364" customWidth="1"/>
    <col min="2584" max="2584" width="10.375" style="364" customWidth="1"/>
    <col min="2585" max="2585" width="16.625" style="364" customWidth="1"/>
    <col min="2586" max="2588" width="15.875" style="364" bestFit="1" customWidth="1"/>
    <col min="2589" max="2810" width="9" style="364"/>
    <col min="2811" max="2811" width="5.625" style="364" customWidth="1"/>
    <col min="2812" max="2812" width="45.25" style="364" customWidth="1"/>
    <col min="2813" max="2813" width="10.75" style="364" customWidth="1"/>
    <col min="2814" max="2814" width="11.625" style="364" customWidth="1"/>
    <col min="2815" max="2815" width="9.25" style="364" customWidth="1"/>
    <col min="2816" max="2816" width="14.625" style="364" customWidth="1"/>
    <col min="2817" max="2817" width="12.75" style="364" bestFit="1" customWidth="1"/>
    <col min="2818" max="2818" width="13.625" style="364" customWidth="1"/>
    <col min="2819" max="2819" width="11.375" style="364" customWidth="1"/>
    <col min="2820" max="2823" width="0" style="364" hidden="1" customWidth="1"/>
    <col min="2824" max="2825" width="12.875" style="364" bestFit="1" customWidth="1"/>
    <col min="2826" max="2826" width="11.375" style="364" bestFit="1" customWidth="1"/>
    <col min="2827" max="2829" width="0" style="364" hidden="1" customWidth="1"/>
    <col min="2830" max="2830" width="12.75" style="364" customWidth="1"/>
    <col min="2831" max="2831" width="13.25" style="364" customWidth="1"/>
    <col min="2832" max="2838" width="12.375" style="364" customWidth="1"/>
    <col min="2839" max="2839" width="17.75" style="364" customWidth="1"/>
    <col min="2840" max="2840" width="10.375" style="364" customWidth="1"/>
    <col min="2841" max="2841" width="16.625" style="364" customWidth="1"/>
    <col min="2842" max="2844" width="15.875" style="364" bestFit="1" customWidth="1"/>
    <col min="2845" max="3066" width="9" style="364"/>
    <col min="3067" max="3067" width="5.625" style="364" customWidth="1"/>
    <col min="3068" max="3068" width="45.25" style="364" customWidth="1"/>
    <col min="3069" max="3069" width="10.75" style="364" customWidth="1"/>
    <col min="3070" max="3070" width="11.625" style="364" customWidth="1"/>
    <col min="3071" max="3071" width="9.25" style="364" customWidth="1"/>
    <col min="3072" max="3072" width="14.625" style="364" customWidth="1"/>
    <col min="3073" max="3073" width="12.75" style="364" bestFit="1" customWidth="1"/>
    <col min="3074" max="3074" width="13.625" style="364" customWidth="1"/>
    <col min="3075" max="3075" width="11.375" style="364" customWidth="1"/>
    <col min="3076" max="3079" width="0" style="364" hidden="1" customWidth="1"/>
    <col min="3080" max="3081" width="12.875" style="364" bestFit="1" customWidth="1"/>
    <col min="3082" max="3082" width="11.375" style="364" bestFit="1" customWidth="1"/>
    <col min="3083" max="3085" width="0" style="364" hidden="1" customWidth="1"/>
    <col min="3086" max="3086" width="12.75" style="364" customWidth="1"/>
    <col min="3087" max="3087" width="13.25" style="364" customWidth="1"/>
    <col min="3088" max="3094" width="12.375" style="364" customWidth="1"/>
    <col min="3095" max="3095" width="17.75" style="364" customWidth="1"/>
    <col min="3096" max="3096" width="10.375" style="364" customWidth="1"/>
    <col min="3097" max="3097" width="16.625" style="364" customWidth="1"/>
    <col min="3098" max="3100" width="15.875" style="364" bestFit="1" customWidth="1"/>
    <col min="3101" max="3322" width="9" style="364"/>
    <col min="3323" max="3323" width="5.625" style="364" customWidth="1"/>
    <col min="3324" max="3324" width="45.25" style="364" customWidth="1"/>
    <col min="3325" max="3325" width="10.75" style="364" customWidth="1"/>
    <col min="3326" max="3326" width="11.625" style="364" customWidth="1"/>
    <col min="3327" max="3327" width="9.25" style="364" customWidth="1"/>
    <col min="3328" max="3328" width="14.625" style="364" customWidth="1"/>
    <col min="3329" max="3329" width="12.75" style="364" bestFit="1" customWidth="1"/>
    <col min="3330" max="3330" width="13.625" style="364" customWidth="1"/>
    <col min="3331" max="3331" width="11.375" style="364" customWidth="1"/>
    <col min="3332" max="3335" width="0" style="364" hidden="1" customWidth="1"/>
    <col min="3336" max="3337" width="12.875" style="364" bestFit="1" customWidth="1"/>
    <col min="3338" max="3338" width="11.375" style="364" bestFit="1" customWidth="1"/>
    <col min="3339" max="3341" width="0" style="364" hidden="1" customWidth="1"/>
    <col min="3342" max="3342" width="12.75" style="364" customWidth="1"/>
    <col min="3343" max="3343" width="13.25" style="364" customWidth="1"/>
    <col min="3344" max="3350" width="12.375" style="364" customWidth="1"/>
    <col min="3351" max="3351" width="17.75" style="364" customWidth="1"/>
    <col min="3352" max="3352" width="10.375" style="364" customWidth="1"/>
    <col min="3353" max="3353" width="16.625" style="364" customWidth="1"/>
    <col min="3354" max="3356" width="15.875" style="364" bestFit="1" customWidth="1"/>
    <col min="3357" max="3578" width="9" style="364"/>
    <col min="3579" max="3579" width="5.625" style="364" customWidth="1"/>
    <col min="3580" max="3580" width="45.25" style="364" customWidth="1"/>
    <col min="3581" max="3581" width="10.75" style="364" customWidth="1"/>
    <col min="3582" max="3582" width="11.625" style="364" customWidth="1"/>
    <col min="3583" max="3583" width="9.25" style="364" customWidth="1"/>
    <col min="3584" max="3584" width="14.625" style="364" customWidth="1"/>
    <col min="3585" max="3585" width="12.75" style="364" bestFit="1" customWidth="1"/>
    <col min="3586" max="3586" width="13.625" style="364" customWidth="1"/>
    <col min="3587" max="3587" width="11.375" style="364" customWidth="1"/>
    <col min="3588" max="3591" width="0" style="364" hidden="1" customWidth="1"/>
    <col min="3592" max="3593" width="12.875" style="364" bestFit="1" customWidth="1"/>
    <col min="3594" max="3594" width="11.375" style="364" bestFit="1" customWidth="1"/>
    <col min="3595" max="3597" width="0" style="364" hidden="1" customWidth="1"/>
    <col min="3598" max="3598" width="12.75" style="364" customWidth="1"/>
    <col min="3599" max="3599" width="13.25" style="364" customWidth="1"/>
    <col min="3600" max="3606" width="12.375" style="364" customWidth="1"/>
    <col min="3607" max="3607" width="17.75" style="364" customWidth="1"/>
    <col min="3608" max="3608" width="10.375" style="364" customWidth="1"/>
    <col min="3609" max="3609" width="16.625" style="364" customWidth="1"/>
    <col min="3610" max="3612" width="15.875" style="364" bestFit="1" customWidth="1"/>
    <col min="3613" max="3834" width="9" style="364"/>
    <col min="3835" max="3835" width="5.625" style="364" customWidth="1"/>
    <col min="3836" max="3836" width="45.25" style="364" customWidth="1"/>
    <col min="3837" max="3837" width="10.75" style="364" customWidth="1"/>
    <col min="3838" max="3838" width="11.625" style="364" customWidth="1"/>
    <col min="3839" max="3839" width="9.25" style="364" customWidth="1"/>
    <col min="3840" max="3840" width="14.625" style="364" customWidth="1"/>
    <col min="3841" max="3841" width="12.75" style="364" bestFit="1" customWidth="1"/>
    <col min="3842" max="3842" width="13.625" style="364" customWidth="1"/>
    <col min="3843" max="3843" width="11.375" style="364" customWidth="1"/>
    <col min="3844" max="3847" width="0" style="364" hidden="1" customWidth="1"/>
    <col min="3848" max="3849" width="12.875" style="364" bestFit="1" customWidth="1"/>
    <col min="3850" max="3850" width="11.375" style="364" bestFit="1" customWidth="1"/>
    <col min="3851" max="3853" width="0" style="364" hidden="1" customWidth="1"/>
    <col min="3854" max="3854" width="12.75" style="364" customWidth="1"/>
    <col min="3855" max="3855" width="13.25" style="364" customWidth="1"/>
    <col min="3856" max="3862" width="12.375" style="364" customWidth="1"/>
    <col min="3863" max="3863" width="17.75" style="364" customWidth="1"/>
    <col min="3864" max="3864" width="10.375" style="364" customWidth="1"/>
    <col min="3865" max="3865" width="16.625" style="364" customWidth="1"/>
    <col min="3866" max="3868" width="15.875" style="364" bestFit="1" customWidth="1"/>
    <col min="3869" max="4090" width="9" style="364"/>
    <col min="4091" max="4091" width="5.625" style="364" customWidth="1"/>
    <col min="4092" max="4092" width="45.25" style="364" customWidth="1"/>
    <col min="4093" max="4093" width="10.75" style="364" customWidth="1"/>
    <col min="4094" max="4094" width="11.625" style="364" customWidth="1"/>
    <col min="4095" max="4095" width="9.25" style="364" customWidth="1"/>
    <col min="4096" max="4096" width="14.625" style="364" customWidth="1"/>
    <col min="4097" max="4097" width="12.75" style="364" bestFit="1" customWidth="1"/>
    <col min="4098" max="4098" width="13.625" style="364" customWidth="1"/>
    <col min="4099" max="4099" width="11.375" style="364" customWidth="1"/>
    <col min="4100" max="4103" width="0" style="364" hidden="1" customWidth="1"/>
    <col min="4104" max="4105" width="12.875" style="364" bestFit="1" customWidth="1"/>
    <col min="4106" max="4106" width="11.375" style="364" bestFit="1" customWidth="1"/>
    <col min="4107" max="4109" width="0" style="364" hidden="1" customWidth="1"/>
    <col min="4110" max="4110" width="12.75" style="364" customWidth="1"/>
    <col min="4111" max="4111" width="13.25" style="364" customWidth="1"/>
    <col min="4112" max="4118" width="12.375" style="364" customWidth="1"/>
    <col min="4119" max="4119" width="17.75" style="364" customWidth="1"/>
    <col min="4120" max="4120" width="10.375" style="364" customWidth="1"/>
    <col min="4121" max="4121" width="16.625" style="364" customWidth="1"/>
    <col min="4122" max="4124" width="15.875" style="364" bestFit="1" customWidth="1"/>
    <col min="4125" max="4346" width="9" style="364"/>
    <col min="4347" max="4347" width="5.625" style="364" customWidth="1"/>
    <col min="4348" max="4348" width="45.25" style="364" customWidth="1"/>
    <col min="4349" max="4349" width="10.75" style="364" customWidth="1"/>
    <col min="4350" max="4350" width="11.625" style="364" customWidth="1"/>
    <col min="4351" max="4351" width="9.25" style="364" customWidth="1"/>
    <col min="4352" max="4352" width="14.625" style="364" customWidth="1"/>
    <col min="4353" max="4353" width="12.75" style="364" bestFit="1" customWidth="1"/>
    <col min="4354" max="4354" width="13.625" style="364" customWidth="1"/>
    <col min="4355" max="4355" width="11.375" style="364" customWidth="1"/>
    <col min="4356" max="4359" width="0" style="364" hidden="1" customWidth="1"/>
    <col min="4360" max="4361" width="12.875" style="364" bestFit="1" customWidth="1"/>
    <col min="4362" max="4362" width="11.375" style="364" bestFit="1" customWidth="1"/>
    <col min="4363" max="4365" width="0" style="364" hidden="1" customWidth="1"/>
    <col min="4366" max="4366" width="12.75" style="364" customWidth="1"/>
    <col min="4367" max="4367" width="13.25" style="364" customWidth="1"/>
    <col min="4368" max="4374" width="12.375" style="364" customWidth="1"/>
    <col min="4375" max="4375" width="17.75" style="364" customWidth="1"/>
    <col min="4376" max="4376" width="10.375" style="364" customWidth="1"/>
    <col min="4377" max="4377" width="16.625" style="364" customWidth="1"/>
    <col min="4378" max="4380" width="15.875" style="364" bestFit="1" customWidth="1"/>
    <col min="4381" max="4602" width="9" style="364"/>
    <col min="4603" max="4603" width="5.625" style="364" customWidth="1"/>
    <col min="4604" max="4604" width="45.25" style="364" customWidth="1"/>
    <col min="4605" max="4605" width="10.75" style="364" customWidth="1"/>
    <col min="4606" max="4606" width="11.625" style="364" customWidth="1"/>
    <col min="4607" max="4607" width="9.25" style="364" customWidth="1"/>
    <col min="4608" max="4608" width="14.625" style="364" customWidth="1"/>
    <col min="4609" max="4609" width="12.75" style="364" bestFit="1" customWidth="1"/>
    <col min="4610" max="4610" width="13.625" style="364" customWidth="1"/>
    <col min="4611" max="4611" width="11.375" style="364" customWidth="1"/>
    <col min="4612" max="4615" width="0" style="364" hidden="1" customWidth="1"/>
    <col min="4616" max="4617" width="12.875" style="364" bestFit="1" customWidth="1"/>
    <col min="4618" max="4618" width="11.375" style="364" bestFit="1" customWidth="1"/>
    <col min="4619" max="4621" width="0" style="364" hidden="1" customWidth="1"/>
    <col min="4622" max="4622" width="12.75" style="364" customWidth="1"/>
    <col min="4623" max="4623" width="13.25" style="364" customWidth="1"/>
    <col min="4624" max="4630" width="12.375" style="364" customWidth="1"/>
    <col min="4631" max="4631" width="17.75" style="364" customWidth="1"/>
    <col min="4632" max="4632" width="10.375" style="364" customWidth="1"/>
    <col min="4633" max="4633" width="16.625" style="364" customWidth="1"/>
    <col min="4634" max="4636" width="15.875" style="364" bestFit="1" customWidth="1"/>
    <col min="4637" max="4858" width="9" style="364"/>
    <col min="4859" max="4859" width="5.625" style="364" customWidth="1"/>
    <col min="4860" max="4860" width="45.25" style="364" customWidth="1"/>
    <col min="4861" max="4861" width="10.75" style="364" customWidth="1"/>
    <col min="4862" max="4862" width="11.625" style="364" customWidth="1"/>
    <col min="4863" max="4863" width="9.25" style="364" customWidth="1"/>
    <col min="4864" max="4864" width="14.625" style="364" customWidth="1"/>
    <col min="4865" max="4865" width="12.75" style="364" bestFit="1" customWidth="1"/>
    <col min="4866" max="4866" width="13.625" style="364" customWidth="1"/>
    <col min="4867" max="4867" width="11.375" style="364" customWidth="1"/>
    <col min="4868" max="4871" width="0" style="364" hidden="1" customWidth="1"/>
    <col min="4872" max="4873" width="12.875" style="364" bestFit="1" customWidth="1"/>
    <col min="4874" max="4874" width="11.375" style="364" bestFit="1" customWidth="1"/>
    <col min="4875" max="4877" width="0" style="364" hidden="1" customWidth="1"/>
    <col min="4878" max="4878" width="12.75" style="364" customWidth="1"/>
    <col min="4879" max="4879" width="13.25" style="364" customWidth="1"/>
    <col min="4880" max="4886" width="12.375" style="364" customWidth="1"/>
    <col min="4887" max="4887" width="17.75" style="364" customWidth="1"/>
    <col min="4888" max="4888" width="10.375" style="364" customWidth="1"/>
    <col min="4889" max="4889" width="16.625" style="364" customWidth="1"/>
    <col min="4890" max="4892" width="15.875" style="364" bestFit="1" customWidth="1"/>
    <col min="4893" max="5114" width="9" style="364"/>
    <col min="5115" max="5115" width="5.625" style="364" customWidth="1"/>
    <col min="5116" max="5116" width="45.25" style="364" customWidth="1"/>
    <col min="5117" max="5117" width="10.75" style="364" customWidth="1"/>
    <col min="5118" max="5118" width="11.625" style="364" customWidth="1"/>
    <col min="5119" max="5119" width="9.25" style="364" customWidth="1"/>
    <col min="5120" max="5120" width="14.625" style="364" customWidth="1"/>
    <col min="5121" max="5121" width="12.75" style="364" bestFit="1" customWidth="1"/>
    <col min="5122" max="5122" width="13.625" style="364" customWidth="1"/>
    <col min="5123" max="5123" width="11.375" style="364" customWidth="1"/>
    <col min="5124" max="5127" width="0" style="364" hidden="1" customWidth="1"/>
    <col min="5128" max="5129" width="12.875" style="364" bestFit="1" customWidth="1"/>
    <col min="5130" max="5130" width="11.375" style="364" bestFit="1" customWidth="1"/>
    <col min="5131" max="5133" width="0" style="364" hidden="1" customWidth="1"/>
    <col min="5134" max="5134" width="12.75" style="364" customWidth="1"/>
    <col min="5135" max="5135" width="13.25" style="364" customWidth="1"/>
    <col min="5136" max="5142" width="12.375" style="364" customWidth="1"/>
    <col min="5143" max="5143" width="17.75" style="364" customWidth="1"/>
    <col min="5144" max="5144" width="10.375" style="364" customWidth="1"/>
    <col min="5145" max="5145" width="16.625" style="364" customWidth="1"/>
    <col min="5146" max="5148" width="15.875" style="364" bestFit="1" customWidth="1"/>
    <col min="5149" max="5370" width="9" style="364"/>
    <col min="5371" max="5371" width="5.625" style="364" customWidth="1"/>
    <col min="5372" max="5372" width="45.25" style="364" customWidth="1"/>
    <col min="5373" max="5373" width="10.75" style="364" customWidth="1"/>
    <col min="5374" max="5374" width="11.625" style="364" customWidth="1"/>
    <col min="5375" max="5375" width="9.25" style="364" customWidth="1"/>
    <col min="5376" max="5376" width="14.625" style="364" customWidth="1"/>
    <col min="5377" max="5377" width="12.75" style="364" bestFit="1" customWidth="1"/>
    <col min="5378" max="5378" width="13.625" style="364" customWidth="1"/>
    <col min="5379" max="5379" width="11.375" style="364" customWidth="1"/>
    <col min="5380" max="5383" width="0" style="364" hidden="1" customWidth="1"/>
    <col min="5384" max="5385" width="12.875" style="364" bestFit="1" customWidth="1"/>
    <col min="5386" max="5386" width="11.375" style="364" bestFit="1" customWidth="1"/>
    <col min="5387" max="5389" width="0" style="364" hidden="1" customWidth="1"/>
    <col min="5390" max="5390" width="12.75" style="364" customWidth="1"/>
    <col min="5391" max="5391" width="13.25" style="364" customWidth="1"/>
    <col min="5392" max="5398" width="12.375" style="364" customWidth="1"/>
    <col min="5399" max="5399" width="17.75" style="364" customWidth="1"/>
    <col min="5400" max="5400" width="10.375" style="364" customWidth="1"/>
    <col min="5401" max="5401" width="16.625" style="364" customWidth="1"/>
    <col min="5402" max="5404" width="15.875" style="364" bestFit="1" customWidth="1"/>
    <col min="5405" max="5626" width="9" style="364"/>
    <col min="5627" max="5627" width="5.625" style="364" customWidth="1"/>
    <col min="5628" max="5628" width="45.25" style="364" customWidth="1"/>
    <col min="5629" max="5629" width="10.75" style="364" customWidth="1"/>
    <col min="5630" max="5630" width="11.625" style="364" customWidth="1"/>
    <col min="5631" max="5631" width="9.25" style="364" customWidth="1"/>
    <col min="5632" max="5632" width="14.625" style="364" customWidth="1"/>
    <col min="5633" max="5633" width="12.75" style="364" bestFit="1" customWidth="1"/>
    <col min="5634" max="5634" width="13.625" style="364" customWidth="1"/>
    <col min="5635" max="5635" width="11.375" style="364" customWidth="1"/>
    <col min="5636" max="5639" width="0" style="364" hidden="1" customWidth="1"/>
    <col min="5640" max="5641" width="12.875" style="364" bestFit="1" customWidth="1"/>
    <col min="5642" max="5642" width="11.375" style="364" bestFit="1" customWidth="1"/>
    <col min="5643" max="5645" width="0" style="364" hidden="1" customWidth="1"/>
    <col min="5646" max="5646" width="12.75" style="364" customWidth="1"/>
    <col min="5647" max="5647" width="13.25" style="364" customWidth="1"/>
    <col min="5648" max="5654" width="12.375" style="364" customWidth="1"/>
    <col min="5655" max="5655" width="17.75" style="364" customWidth="1"/>
    <col min="5656" max="5656" width="10.375" style="364" customWidth="1"/>
    <col min="5657" max="5657" width="16.625" style="364" customWidth="1"/>
    <col min="5658" max="5660" width="15.875" style="364" bestFit="1" customWidth="1"/>
    <col min="5661" max="5882" width="9" style="364"/>
    <col min="5883" max="5883" width="5.625" style="364" customWidth="1"/>
    <col min="5884" max="5884" width="45.25" style="364" customWidth="1"/>
    <col min="5885" max="5885" width="10.75" style="364" customWidth="1"/>
    <col min="5886" max="5886" width="11.625" style="364" customWidth="1"/>
    <col min="5887" max="5887" width="9.25" style="364" customWidth="1"/>
    <col min="5888" max="5888" width="14.625" style="364" customWidth="1"/>
    <col min="5889" max="5889" width="12.75" style="364" bestFit="1" customWidth="1"/>
    <col min="5890" max="5890" width="13.625" style="364" customWidth="1"/>
    <col min="5891" max="5891" width="11.375" style="364" customWidth="1"/>
    <col min="5892" max="5895" width="0" style="364" hidden="1" customWidth="1"/>
    <col min="5896" max="5897" width="12.875" style="364" bestFit="1" customWidth="1"/>
    <col min="5898" max="5898" width="11.375" style="364" bestFit="1" customWidth="1"/>
    <col min="5899" max="5901" width="0" style="364" hidden="1" customWidth="1"/>
    <col min="5902" max="5902" width="12.75" style="364" customWidth="1"/>
    <col min="5903" max="5903" width="13.25" style="364" customWidth="1"/>
    <col min="5904" max="5910" width="12.375" style="364" customWidth="1"/>
    <col min="5911" max="5911" width="17.75" style="364" customWidth="1"/>
    <col min="5912" max="5912" width="10.375" style="364" customWidth="1"/>
    <col min="5913" max="5913" width="16.625" style="364" customWidth="1"/>
    <col min="5914" max="5916" width="15.875" style="364" bestFit="1" customWidth="1"/>
    <col min="5917" max="6138" width="9" style="364"/>
    <col min="6139" max="6139" width="5.625" style="364" customWidth="1"/>
    <col min="6140" max="6140" width="45.25" style="364" customWidth="1"/>
    <col min="6141" max="6141" width="10.75" style="364" customWidth="1"/>
    <col min="6142" max="6142" width="11.625" style="364" customWidth="1"/>
    <col min="6143" max="6143" width="9.25" style="364" customWidth="1"/>
    <col min="6144" max="6144" width="14.625" style="364" customWidth="1"/>
    <col min="6145" max="6145" width="12.75" style="364" bestFit="1" customWidth="1"/>
    <col min="6146" max="6146" width="13.625" style="364" customWidth="1"/>
    <col min="6147" max="6147" width="11.375" style="364" customWidth="1"/>
    <col min="6148" max="6151" width="0" style="364" hidden="1" customWidth="1"/>
    <col min="6152" max="6153" width="12.875" style="364" bestFit="1" customWidth="1"/>
    <col min="6154" max="6154" width="11.375" style="364" bestFit="1" customWidth="1"/>
    <col min="6155" max="6157" width="0" style="364" hidden="1" customWidth="1"/>
    <col min="6158" max="6158" width="12.75" style="364" customWidth="1"/>
    <col min="6159" max="6159" width="13.25" style="364" customWidth="1"/>
    <col min="6160" max="6166" width="12.375" style="364" customWidth="1"/>
    <col min="6167" max="6167" width="17.75" style="364" customWidth="1"/>
    <col min="6168" max="6168" width="10.375" style="364" customWidth="1"/>
    <col min="6169" max="6169" width="16.625" style="364" customWidth="1"/>
    <col min="6170" max="6172" width="15.875" style="364" bestFit="1" customWidth="1"/>
    <col min="6173" max="6394" width="9" style="364"/>
    <col min="6395" max="6395" width="5.625" style="364" customWidth="1"/>
    <col min="6396" max="6396" width="45.25" style="364" customWidth="1"/>
    <col min="6397" max="6397" width="10.75" style="364" customWidth="1"/>
    <col min="6398" max="6398" width="11.625" style="364" customWidth="1"/>
    <col min="6399" max="6399" width="9.25" style="364" customWidth="1"/>
    <col min="6400" max="6400" width="14.625" style="364" customWidth="1"/>
    <col min="6401" max="6401" width="12.75" style="364" bestFit="1" customWidth="1"/>
    <col min="6402" max="6402" width="13.625" style="364" customWidth="1"/>
    <col min="6403" max="6403" width="11.375" style="364" customWidth="1"/>
    <col min="6404" max="6407" width="0" style="364" hidden="1" customWidth="1"/>
    <col min="6408" max="6409" width="12.875" style="364" bestFit="1" customWidth="1"/>
    <col min="6410" max="6410" width="11.375" style="364" bestFit="1" customWidth="1"/>
    <col min="6411" max="6413" width="0" style="364" hidden="1" customWidth="1"/>
    <col min="6414" max="6414" width="12.75" style="364" customWidth="1"/>
    <col min="6415" max="6415" width="13.25" style="364" customWidth="1"/>
    <col min="6416" max="6422" width="12.375" style="364" customWidth="1"/>
    <col min="6423" max="6423" width="17.75" style="364" customWidth="1"/>
    <col min="6424" max="6424" width="10.375" style="364" customWidth="1"/>
    <col min="6425" max="6425" width="16.625" style="364" customWidth="1"/>
    <col min="6426" max="6428" width="15.875" style="364" bestFit="1" customWidth="1"/>
    <col min="6429" max="6650" width="9" style="364"/>
    <col min="6651" max="6651" width="5.625" style="364" customWidth="1"/>
    <col min="6652" max="6652" width="45.25" style="364" customWidth="1"/>
    <col min="6653" max="6653" width="10.75" style="364" customWidth="1"/>
    <col min="6654" max="6654" width="11.625" style="364" customWidth="1"/>
    <col min="6655" max="6655" width="9.25" style="364" customWidth="1"/>
    <col min="6656" max="6656" width="14.625" style="364" customWidth="1"/>
    <col min="6657" max="6657" width="12.75" style="364" bestFit="1" customWidth="1"/>
    <col min="6658" max="6658" width="13.625" style="364" customWidth="1"/>
    <col min="6659" max="6659" width="11.375" style="364" customWidth="1"/>
    <col min="6660" max="6663" width="0" style="364" hidden="1" customWidth="1"/>
    <col min="6664" max="6665" width="12.875" style="364" bestFit="1" customWidth="1"/>
    <col min="6666" max="6666" width="11.375" style="364" bestFit="1" customWidth="1"/>
    <col min="6667" max="6669" width="0" style="364" hidden="1" customWidth="1"/>
    <col min="6670" max="6670" width="12.75" style="364" customWidth="1"/>
    <col min="6671" max="6671" width="13.25" style="364" customWidth="1"/>
    <col min="6672" max="6678" width="12.375" style="364" customWidth="1"/>
    <col min="6679" max="6679" width="17.75" style="364" customWidth="1"/>
    <col min="6680" max="6680" width="10.375" style="364" customWidth="1"/>
    <col min="6681" max="6681" width="16.625" style="364" customWidth="1"/>
    <col min="6682" max="6684" width="15.875" style="364" bestFit="1" customWidth="1"/>
    <col min="6685" max="6906" width="9" style="364"/>
    <col min="6907" max="6907" width="5.625" style="364" customWidth="1"/>
    <col min="6908" max="6908" width="45.25" style="364" customWidth="1"/>
    <col min="6909" max="6909" width="10.75" style="364" customWidth="1"/>
    <col min="6910" max="6910" width="11.625" style="364" customWidth="1"/>
    <col min="6911" max="6911" width="9.25" style="364" customWidth="1"/>
    <col min="6912" max="6912" width="14.625" style="364" customWidth="1"/>
    <col min="6913" max="6913" width="12.75" style="364" bestFit="1" customWidth="1"/>
    <col min="6914" max="6914" width="13.625" style="364" customWidth="1"/>
    <col min="6915" max="6915" width="11.375" style="364" customWidth="1"/>
    <col min="6916" max="6919" width="0" style="364" hidden="1" customWidth="1"/>
    <col min="6920" max="6921" width="12.875" style="364" bestFit="1" customWidth="1"/>
    <col min="6922" max="6922" width="11.375" style="364" bestFit="1" customWidth="1"/>
    <col min="6923" max="6925" width="0" style="364" hidden="1" customWidth="1"/>
    <col min="6926" max="6926" width="12.75" style="364" customWidth="1"/>
    <col min="6927" max="6927" width="13.25" style="364" customWidth="1"/>
    <col min="6928" max="6934" width="12.375" style="364" customWidth="1"/>
    <col min="6935" max="6935" width="17.75" style="364" customWidth="1"/>
    <col min="6936" max="6936" width="10.375" style="364" customWidth="1"/>
    <col min="6937" max="6937" width="16.625" style="364" customWidth="1"/>
    <col min="6938" max="6940" width="15.875" style="364" bestFit="1" customWidth="1"/>
    <col min="6941" max="7162" width="9" style="364"/>
    <col min="7163" max="7163" width="5.625" style="364" customWidth="1"/>
    <col min="7164" max="7164" width="45.25" style="364" customWidth="1"/>
    <col min="7165" max="7165" width="10.75" style="364" customWidth="1"/>
    <col min="7166" max="7166" width="11.625" style="364" customWidth="1"/>
    <col min="7167" max="7167" width="9.25" style="364" customWidth="1"/>
    <col min="7168" max="7168" width="14.625" style="364" customWidth="1"/>
    <col min="7169" max="7169" width="12.75" style="364" bestFit="1" customWidth="1"/>
    <col min="7170" max="7170" width="13.625" style="364" customWidth="1"/>
    <col min="7171" max="7171" width="11.375" style="364" customWidth="1"/>
    <col min="7172" max="7175" width="0" style="364" hidden="1" customWidth="1"/>
    <col min="7176" max="7177" width="12.875" style="364" bestFit="1" customWidth="1"/>
    <col min="7178" max="7178" width="11.375" style="364" bestFit="1" customWidth="1"/>
    <col min="7179" max="7181" width="0" style="364" hidden="1" customWidth="1"/>
    <col min="7182" max="7182" width="12.75" style="364" customWidth="1"/>
    <col min="7183" max="7183" width="13.25" style="364" customWidth="1"/>
    <col min="7184" max="7190" width="12.375" style="364" customWidth="1"/>
    <col min="7191" max="7191" width="17.75" style="364" customWidth="1"/>
    <col min="7192" max="7192" width="10.375" style="364" customWidth="1"/>
    <col min="7193" max="7193" width="16.625" style="364" customWidth="1"/>
    <col min="7194" max="7196" width="15.875" style="364" bestFit="1" customWidth="1"/>
    <col min="7197" max="7418" width="9" style="364"/>
    <col min="7419" max="7419" width="5.625" style="364" customWidth="1"/>
    <col min="7420" max="7420" width="45.25" style="364" customWidth="1"/>
    <col min="7421" max="7421" width="10.75" style="364" customWidth="1"/>
    <col min="7422" max="7422" width="11.625" style="364" customWidth="1"/>
    <col min="7423" max="7423" width="9.25" style="364" customWidth="1"/>
    <col min="7424" max="7424" width="14.625" style="364" customWidth="1"/>
    <col min="7425" max="7425" width="12.75" style="364" bestFit="1" customWidth="1"/>
    <col min="7426" max="7426" width="13.625" style="364" customWidth="1"/>
    <col min="7427" max="7427" width="11.375" style="364" customWidth="1"/>
    <col min="7428" max="7431" width="0" style="364" hidden="1" customWidth="1"/>
    <col min="7432" max="7433" width="12.875" style="364" bestFit="1" customWidth="1"/>
    <col min="7434" max="7434" width="11.375" style="364" bestFit="1" customWidth="1"/>
    <col min="7435" max="7437" width="0" style="364" hidden="1" customWidth="1"/>
    <col min="7438" max="7438" width="12.75" style="364" customWidth="1"/>
    <col min="7439" max="7439" width="13.25" style="364" customWidth="1"/>
    <col min="7440" max="7446" width="12.375" style="364" customWidth="1"/>
    <col min="7447" max="7447" width="17.75" style="364" customWidth="1"/>
    <col min="7448" max="7448" width="10.375" style="364" customWidth="1"/>
    <col min="7449" max="7449" width="16.625" style="364" customWidth="1"/>
    <col min="7450" max="7452" width="15.875" style="364" bestFit="1" customWidth="1"/>
    <col min="7453" max="7674" width="9" style="364"/>
    <col min="7675" max="7675" width="5.625" style="364" customWidth="1"/>
    <col min="7676" max="7676" width="45.25" style="364" customWidth="1"/>
    <col min="7677" max="7677" width="10.75" style="364" customWidth="1"/>
    <col min="7678" max="7678" width="11.625" style="364" customWidth="1"/>
    <col min="7679" max="7679" width="9.25" style="364" customWidth="1"/>
    <col min="7680" max="7680" width="14.625" style="364" customWidth="1"/>
    <col min="7681" max="7681" width="12.75" style="364" bestFit="1" customWidth="1"/>
    <col min="7682" max="7682" width="13.625" style="364" customWidth="1"/>
    <col min="7683" max="7683" width="11.375" style="364" customWidth="1"/>
    <col min="7684" max="7687" width="0" style="364" hidden="1" customWidth="1"/>
    <col min="7688" max="7689" width="12.875" style="364" bestFit="1" customWidth="1"/>
    <col min="7690" max="7690" width="11.375" style="364" bestFit="1" customWidth="1"/>
    <col min="7691" max="7693" width="0" style="364" hidden="1" customWidth="1"/>
    <col min="7694" max="7694" width="12.75" style="364" customWidth="1"/>
    <col min="7695" max="7695" width="13.25" style="364" customWidth="1"/>
    <col min="7696" max="7702" width="12.375" style="364" customWidth="1"/>
    <col min="7703" max="7703" width="17.75" style="364" customWidth="1"/>
    <col min="7704" max="7704" width="10.375" style="364" customWidth="1"/>
    <col min="7705" max="7705" width="16.625" style="364" customWidth="1"/>
    <col min="7706" max="7708" width="15.875" style="364" bestFit="1" customWidth="1"/>
    <col min="7709" max="7930" width="9" style="364"/>
    <col min="7931" max="7931" width="5.625" style="364" customWidth="1"/>
    <col min="7932" max="7932" width="45.25" style="364" customWidth="1"/>
    <col min="7933" max="7933" width="10.75" style="364" customWidth="1"/>
    <col min="7934" max="7934" width="11.625" style="364" customWidth="1"/>
    <col min="7935" max="7935" width="9.25" style="364" customWidth="1"/>
    <col min="7936" max="7936" width="14.625" style="364" customWidth="1"/>
    <col min="7937" max="7937" width="12.75" style="364" bestFit="1" customWidth="1"/>
    <col min="7938" max="7938" width="13.625" style="364" customWidth="1"/>
    <col min="7939" max="7939" width="11.375" style="364" customWidth="1"/>
    <col min="7940" max="7943" width="0" style="364" hidden="1" customWidth="1"/>
    <col min="7944" max="7945" width="12.875" style="364" bestFit="1" customWidth="1"/>
    <col min="7946" max="7946" width="11.375" style="364" bestFit="1" customWidth="1"/>
    <col min="7947" max="7949" width="0" style="364" hidden="1" customWidth="1"/>
    <col min="7950" max="7950" width="12.75" style="364" customWidth="1"/>
    <col min="7951" max="7951" width="13.25" style="364" customWidth="1"/>
    <col min="7952" max="7958" width="12.375" style="364" customWidth="1"/>
    <col min="7959" max="7959" width="17.75" style="364" customWidth="1"/>
    <col min="7960" max="7960" width="10.375" style="364" customWidth="1"/>
    <col min="7961" max="7961" width="16.625" style="364" customWidth="1"/>
    <col min="7962" max="7964" width="15.875" style="364" bestFit="1" customWidth="1"/>
    <col min="7965" max="8186" width="9" style="364"/>
    <col min="8187" max="8187" width="5.625" style="364" customWidth="1"/>
    <col min="8188" max="8188" width="45.25" style="364" customWidth="1"/>
    <col min="8189" max="8189" width="10.75" style="364" customWidth="1"/>
    <col min="8190" max="8190" width="11.625" style="364" customWidth="1"/>
    <col min="8191" max="8191" width="9.25" style="364" customWidth="1"/>
    <col min="8192" max="8192" width="14.625" style="364" customWidth="1"/>
    <col min="8193" max="8193" width="12.75" style="364" bestFit="1" customWidth="1"/>
    <col min="8194" max="8194" width="13.625" style="364" customWidth="1"/>
    <col min="8195" max="8195" width="11.375" style="364" customWidth="1"/>
    <col min="8196" max="8199" width="0" style="364" hidden="1" customWidth="1"/>
    <col min="8200" max="8201" width="12.875" style="364" bestFit="1" customWidth="1"/>
    <col min="8202" max="8202" width="11.375" style="364" bestFit="1" customWidth="1"/>
    <col min="8203" max="8205" width="0" style="364" hidden="1" customWidth="1"/>
    <col min="8206" max="8206" width="12.75" style="364" customWidth="1"/>
    <col min="8207" max="8207" width="13.25" style="364" customWidth="1"/>
    <col min="8208" max="8214" width="12.375" style="364" customWidth="1"/>
    <col min="8215" max="8215" width="17.75" style="364" customWidth="1"/>
    <col min="8216" max="8216" width="10.375" style="364" customWidth="1"/>
    <col min="8217" max="8217" width="16.625" style="364" customWidth="1"/>
    <col min="8218" max="8220" width="15.875" style="364" bestFit="1" customWidth="1"/>
    <col min="8221" max="8442" width="9" style="364"/>
    <col min="8443" max="8443" width="5.625" style="364" customWidth="1"/>
    <col min="8444" max="8444" width="45.25" style="364" customWidth="1"/>
    <col min="8445" max="8445" width="10.75" style="364" customWidth="1"/>
    <col min="8446" max="8446" width="11.625" style="364" customWidth="1"/>
    <col min="8447" max="8447" width="9.25" style="364" customWidth="1"/>
    <col min="8448" max="8448" width="14.625" style="364" customWidth="1"/>
    <col min="8449" max="8449" width="12.75" style="364" bestFit="1" customWidth="1"/>
    <col min="8450" max="8450" width="13.625" style="364" customWidth="1"/>
    <col min="8451" max="8451" width="11.375" style="364" customWidth="1"/>
    <col min="8452" max="8455" width="0" style="364" hidden="1" customWidth="1"/>
    <col min="8456" max="8457" width="12.875" style="364" bestFit="1" customWidth="1"/>
    <col min="8458" max="8458" width="11.375" style="364" bestFit="1" customWidth="1"/>
    <col min="8459" max="8461" width="0" style="364" hidden="1" customWidth="1"/>
    <col min="8462" max="8462" width="12.75" style="364" customWidth="1"/>
    <col min="8463" max="8463" width="13.25" style="364" customWidth="1"/>
    <col min="8464" max="8470" width="12.375" style="364" customWidth="1"/>
    <col min="8471" max="8471" width="17.75" style="364" customWidth="1"/>
    <col min="8472" max="8472" width="10.375" style="364" customWidth="1"/>
    <col min="8473" max="8473" width="16.625" style="364" customWidth="1"/>
    <col min="8474" max="8476" width="15.875" style="364" bestFit="1" customWidth="1"/>
    <col min="8477" max="8698" width="9" style="364"/>
    <col min="8699" max="8699" width="5.625" style="364" customWidth="1"/>
    <col min="8700" max="8700" width="45.25" style="364" customWidth="1"/>
    <col min="8701" max="8701" width="10.75" style="364" customWidth="1"/>
    <col min="8702" max="8702" width="11.625" style="364" customWidth="1"/>
    <col min="8703" max="8703" width="9.25" style="364" customWidth="1"/>
    <col min="8704" max="8704" width="14.625" style="364" customWidth="1"/>
    <col min="8705" max="8705" width="12.75" style="364" bestFit="1" customWidth="1"/>
    <col min="8706" max="8706" width="13.625" style="364" customWidth="1"/>
    <col min="8707" max="8707" width="11.375" style="364" customWidth="1"/>
    <col min="8708" max="8711" width="0" style="364" hidden="1" customWidth="1"/>
    <col min="8712" max="8713" width="12.875" style="364" bestFit="1" customWidth="1"/>
    <col min="8714" max="8714" width="11.375" style="364" bestFit="1" customWidth="1"/>
    <col min="8715" max="8717" width="0" style="364" hidden="1" customWidth="1"/>
    <col min="8718" max="8718" width="12.75" style="364" customWidth="1"/>
    <col min="8719" max="8719" width="13.25" style="364" customWidth="1"/>
    <col min="8720" max="8726" width="12.375" style="364" customWidth="1"/>
    <col min="8727" max="8727" width="17.75" style="364" customWidth="1"/>
    <col min="8728" max="8728" width="10.375" style="364" customWidth="1"/>
    <col min="8729" max="8729" width="16.625" style="364" customWidth="1"/>
    <col min="8730" max="8732" width="15.875" style="364" bestFit="1" customWidth="1"/>
    <col min="8733" max="8954" width="9" style="364"/>
    <col min="8955" max="8955" width="5.625" style="364" customWidth="1"/>
    <col min="8956" max="8956" width="45.25" style="364" customWidth="1"/>
    <col min="8957" max="8957" width="10.75" style="364" customWidth="1"/>
    <col min="8958" max="8958" width="11.625" style="364" customWidth="1"/>
    <col min="8959" max="8959" width="9.25" style="364" customWidth="1"/>
    <col min="8960" max="8960" width="14.625" style="364" customWidth="1"/>
    <col min="8961" max="8961" width="12.75" style="364" bestFit="1" customWidth="1"/>
    <col min="8962" max="8962" width="13.625" style="364" customWidth="1"/>
    <col min="8963" max="8963" width="11.375" style="364" customWidth="1"/>
    <col min="8964" max="8967" width="0" style="364" hidden="1" customWidth="1"/>
    <col min="8968" max="8969" width="12.875" style="364" bestFit="1" customWidth="1"/>
    <col min="8970" max="8970" width="11.375" style="364" bestFit="1" customWidth="1"/>
    <col min="8971" max="8973" width="0" style="364" hidden="1" customWidth="1"/>
    <col min="8974" max="8974" width="12.75" style="364" customWidth="1"/>
    <col min="8975" max="8975" width="13.25" style="364" customWidth="1"/>
    <col min="8976" max="8982" width="12.375" style="364" customWidth="1"/>
    <col min="8983" max="8983" width="17.75" style="364" customWidth="1"/>
    <col min="8984" max="8984" width="10.375" style="364" customWidth="1"/>
    <col min="8985" max="8985" width="16.625" style="364" customWidth="1"/>
    <col min="8986" max="8988" width="15.875" style="364" bestFit="1" customWidth="1"/>
    <col min="8989" max="9210" width="9" style="364"/>
    <col min="9211" max="9211" width="5.625" style="364" customWidth="1"/>
    <col min="9212" max="9212" width="45.25" style="364" customWidth="1"/>
    <col min="9213" max="9213" width="10.75" style="364" customWidth="1"/>
    <col min="9214" max="9214" width="11.625" style="364" customWidth="1"/>
    <col min="9215" max="9215" width="9.25" style="364" customWidth="1"/>
    <col min="9216" max="9216" width="14.625" style="364" customWidth="1"/>
    <col min="9217" max="9217" width="12.75" style="364" bestFit="1" customWidth="1"/>
    <col min="9218" max="9218" width="13.625" style="364" customWidth="1"/>
    <col min="9219" max="9219" width="11.375" style="364" customWidth="1"/>
    <col min="9220" max="9223" width="0" style="364" hidden="1" customWidth="1"/>
    <col min="9224" max="9225" width="12.875" style="364" bestFit="1" customWidth="1"/>
    <col min="9226" max="9226" width="11.375" style="364" bestFit="1" customWidth="1"/>
    <col min="9227" max="9229" width="0" style="364" hidden="1" customWidth="1"/>
    <col min="9230" max="9230" width="12.75" style="364" customWidth="1"/>
    <col min="9231" max="9231" width="13.25" style="364" customWidth="1"/>
    <col min="9232" max="9238" width="12.375" style="364" customWidth="1"/>
    <col min="9239" max="9239" width="17.75" style="364" customWidth="1"/>
    <col min="9240" max="9240" width="10.375" style="364" customWidth="1"/>
    <col min="9241" max="9241" width="16.625" style="364" customWidth="1"/>
    <col min="9242" max="9244" width="15.875" style="364" bestFit="1" customWidth="1"/>
    <col min="9245" max="9466" width="9" style="364"/>
    <col min="9467" max="9467" width="5.625" style="364" customWidth="1"/>
    <col min="9468" max="9468" width="45.25" style="364" customWidth="1"/>
    <col min="9469" max="9469" width="10.75" style="364" customWidth="1"/>
    <col min="9470" max="9470" width="11.625" style="364" customWidth="1"/>
    <col min="9471" max="9471" width="9.25" style="364" customWidth="1"/>
    <col min="9472" max="9472" width="14.625" style="364" customWidth="1"/>
    <col min="9473" max="9473" width="12.75" style="364" bestFit="1" customWidth="1"/>
    <col min="9474" max="9474" width="13.625" style="364" customWidth="1"/>
    <col min="9475" max="9475" width="11.375" style="364" customWidth="1"/>
    <col min="9476" max="9479" width="0" style="364" hidden="1" customWidth="1"/>
    <col min="9480" max="9481" width="12.875" style="364" bestFit="1" customWidth="1"/>
    <col min="9482" max="9482" width="11.375" style="364" bestFit="1" customWidth="1"/>
    <col min="9483" max="9485" width="0" style="364" hidden="1" customWidth="1"/>
    <col min="9486" max="9486" width="12.75" style="364" customWidth="1"/>
    <col min="9487" max="9487" width="13.25" style="364" customWidth="1"/>
    <col min="9488" max="9494" width="12.375" style="364" customWidth="1"/>
    <col min="9495" max="9495" width="17.75" style="364" customWidth="1"/>
    <col min="9496" max="9496" width="10.375" style="364" customWidth="1"/>
    <col min="9497" max="9497" width="16.625" style="364" customWidth="1"/>
    <col min="9498" max="9500" width="15.875" style="364" bestFit="1" customWidth="1"/>
    <col min="9501" max="9722" width="9" style="364"/>
    <col min="9723" max="9723" width="5.625" style="364" customWidth="1"/>
    <col min="9724" max="9724" width="45.25" style="364" customWidth="1"/>
    <col min="9725" max="9725" width="10.75" style="364" customWidth="1"/>
    <col min="9726" max="9726" width="11.625" style="364" customWidth="1"/>
    <col min="9727" max="9727" width="9.25" style="364" customWidth="1"/>
    <col min="9728" max="9728" width="14.625" style="364" customWidth="1"/>
    <col min="9729" max="9729" width="12.75" style="364" bestFit="1" customWidth="1"/>
    <col min="9730" max="9730" width="13.625" style="364" customWidth="1"/>
    <col min="9731" max="9731" width="11.375" style="364" customWidth="1"/>
    <col min="9732" max="9735" width="0" style="364" hidden="1" customWidth="1"/>
    <col min="9736" max="9737" width="12.875" style="364" bestFit="1" customWidth="1"/>
    <col min="9738" max="9738" width="11.375" style="364" bestFit="1" customWidth="1"/>
    <col min="9739" max="9741" width="0" style="364" hidden="1" customWidth="1"/>
    <col min="9742" max="9742" width="12.75" style="364" customWidth="1"/>
    <col min="9743" max="9743" width="13.25" style="364" customWidth="1"/>
    <col min="9744" max="9750" width="12.375" style="364" customWidth="1"/>
    <col min="9751" max="9751" width="17.75" style="364" customWidth="1"/>
    <col min="9752" max="9752" width="10.375" style="364" customWidth="1"/>
    <col min="9753" max="9753" width="16.625" style="364" customWidth="1"/>
    <col min="9754" max="9756" width="15.875" style="364" bestFit="1" customWidth="1"/>
    <col min="9757" max="9978" width="9" style="364"/>
    <col min="9979" max="9979" width="5.625" style="364" customWidth="1"/>
    <col min="9980" max="9980" width="45.25" style="364" customWidth="1"/>
    <col min="9981" max="9981" width="10.75" style="364" customWidth="1"/>
    <col min="9982" max="9982" width="11.625" style="364" customWidth="1"/>
    <col min="9983" max="9983" width="9.25" style="364" customWidth="1"/>
    <col min="9984" max="9984" width="14.625" style="364" customWidth="1"/>
    <col min="9985" max="9985" width="12.75" style="364" bestFit="1" customWidth="1"/>
    <col min="9986" max="9986" width="13.625" style="364" customWidth="1"/>
    <col min="9987" max="9987" width="11.375" style="364" customWidth="1"/>
    <col min="9988" max="9991" width="0" style="364" hidden="1" customWidth="1"/>
    <col min="9992" max="9993" width="12.875" style="364" bestFit="1" customWidth="1"/>
    <col min="9994" max="9994" width="11.375" style="364" bestFit="1" customWidth="1"/>
    <col min="9995" max="9997" width="0" style="364" hidden="1" customWidth="1"/>
    <col min="9998" max="9998" width="12.75" style="364" customWidth="1"/>
    <col min="9999" max="9999" width="13.25" style="364" customWidth="1"/>
    <col min="10000" max="10006" width="12.375" style="364" customWidth="1"/>
    <col min="10007" max="10007" width="17.75" style="364" customWidth="1"/>
    <col min="10008" max="10008" width="10.375" style="364" customWidth="1"/>
    <col min="10009" max="10009" width="16.625" style="364" customWidth="1"/>
    <col min="10010" max="10012" width="15.875" style="364" bestFit="1" customWidth="1"/>
    <col min="10013" max="10234" width="9" style="364"/>
    <col min="10235" max="10235" width="5.625" style="364" customWidth="1"/>
    <col min="10236" max="10236" width="45.25" style="364" customWidth="1"/>
    <col min="10237" max="10237" width="10.75" style="364" customWidth="1"/>
    <col min="10238" max="10238" width="11.625" style="364" customWidth="1"/>
    <col min="10239" max="10239" width="9.25" style="364" customWidth="1"/>
    <col min="10240" max="10240" width="14.625" style="364" customWidth="1"/>
    <col min="10241" max="10241" width="12.75" style="364" bestFit="1" customWidth="1"/>
    <col min="10242" max="10242" width="13.625" style="364" customWidth="1"/>
    <col min="10243" max="10243" width="11.375" style="364" customWidth="1"/>
    <col min="10244" max="10247" width="0" style="364" hidden="1" customWidth="1"/>
    <col min="10248" max="10249" width="12.875" style="364" bestFit="1" customWidth="1"/>
    <col min="10250" max="10250" width="11.375" style="364" bestFit="1" customWidth="1"/>
    <col min="10251" max="10253" width="0" style="364" hidden="1" customWidth="1"/>
    <col min="10254" max="10254" width="12.75" style="364" customWidth="1"/>
    <col min="10255" max="10255" width="13.25" style="364" customWidth="1"/>
    <col min="10256" max="10262" width="12.375" style="364" customWidth="1"/>
    <col min="10263" max="10263" width="17.75" style="364" customWidth="1"/>
    <col min="10264" max="10264" width="10.375" style="364" customWidth="1"/>
    <col min="10265" max="10265" width="16.625" style="364" customWidth="1"/>
    <col min="10266" max="10268" width="15.875" style="364" bestFit="1" customWidth="1"/>
    <col min="10269" max="10490" width="9" style="364"/>
    <col min="10491" max="10491" width="5.625" style="364" customWidth="1"/>
    <col min="10492" max="10492" width="45.25" style="364" customWidth="1"/>
    <col min="10493" max="10493" width="10.75" style="364" customWidth="1"/>
    <col min="10494" max="10494" width="11.625" style="364" customWidth="1"/>
    <col min="10495" max="10495" width="9.25" style="364" customWidth="1"/>
    <col min="10496" max="10496" width="14.625" style="364" customWidth="1"/>
    <col min="10497" max="10497" width="12.75" style="364" bestFit="1" customWidth="1"/>
    <col min="10498" max="10498" width="13.625" style="364" customWidth="1"/>
    <col min="10499" max="10499" width="11.375" style="364" customWidth="1"/>
    <col min="10500" max="10503" width="0" style="364" hidden="1" customWidth="1"/>
    <col min="10504" max="10505" width="12.875" style="364" bestFit="1" customWidth="1"/>
    <col min="10506" max="10506" width="11.375" style="364" bestFit="1" customWidth="1"/>
    <col min="10507" max="10509" width="0" style="364" hidden="1" customWidth="1"/>
    <col min="10510" max="10510" width="12.75" style="364" customWidth="1"/>
    <col min="10511" max="10511" width="13.25" style="364" customWidth="1"/>
    <col min="10512" max="10518" width="12.375" style="364" customWidth="1"/>
    <col min="10519" max="10519" width="17.75" style="364" customWidth="1"/>
    <col min="10520" max="10520" width="10.375" style="364" customWidth="1"/>
    <col min="10521" max="10521" width="16.625" style="364" customWidth="1"/>
    <col min="10522" max="10524" width="15.875" style="364" bestFit="1" customWidth="1"/>
    <col min="10525" max="10746" width="9" style="364"/>
    <col min="10747" max="10747" width="5.625" style="364" customWidth="1"/>
    <col min="10748" max="10748" width="45.25" style="364" customWidth="1"/>
    <col min="10749" max="10749" width="10.75" style="364" customWidth="1"/>
    <col min="10750" max="10750" width="11.625" style="364" customWidth="1"/>
    <col min="10751" max="10751" width="9.25" style="364" customWidth="1"/>
    <col min="10752" max="10752" width="14.625" style="364" customWidth="1"/>
    <col min="10753" max="10753" width="12.75" style="364" bestFit="1" customWidth="1"/>
    <col min="10754" max="10754" width="13.625" style="364" customWidth="1"/>
    <col min="10755" max="10755" width="11.375" style="364" customWidth="1"/>
    <col min="10756" max="10759" width="0" style="364" hidden="1" customWidth="1"/>
    <col min="10760" max="10761" width="12.875" style="364" bestFit="1" customWidth="1"/>
    <col min="10762" max="10762" width="11.375" style="364" bestFit="1" customWidth="1"/>
    <col min="10763" max="10765" width="0" style="364" hidden="1" customWidth="1"/>
    <col min="10766" max="10766" width="12.75" style="364" customWidth="1"/>
    <col min="10767" max="10767" width="13.25" style="364" customWidth="1"/>
    <col min="10768" max="10774" width="12.375" style="364" customWidth="1"/>
    <col min="10775" max="10775" width="17.75" style="364" customWidth="1"/>
    <col min="10776" max="10776" width="10.375" style="364" customWidth="1"/>
    <col min="10777" max="10777" width="16.625" style="364" customWidth="1"/>
    <col min="10778" max="10780" width="15.875" style="364" bestFit="1" customWidth="1"/>
    <col min="10781" max="11002" width="9" style="364"/>
    <col min="11003" max="11003" width="5.625" style="364" customWidth="1"/>
    <col min="11004" max="11004" width="45.25" style="364" customWidth="1"/>
    <col min="11005" max="11005" width="10.75" style="364" customWidth="1"/>
    <col min="11006" max="11006" width="11.625" style="364" customWidth="1"/>
    <col min="11007" max="11007" width="9.25" style="364" customWidth="1"/>
    <col min="11008" max="11008" width="14.625" style="364" customWidth="1"/>
    <col min="11009" max="11009" width="12.75" style="364" bestFit="1" customWidth="1"/>
    <col min="11010" max="11010" width="13.625" style="364" customWidth="1"/>
    <col min="11011" max="11011" width="11.375" style="364" customWidth="1"/>
    <col min="11012" max="11015" width="0" style="364" hidden="1" customWidth="1"/>
    <col min="11016" max="11017" width="12.875" style="364" bestFit="1" customWidth="1"/>
    <col min="11018" max="11018" width="11.375" style="364" bestFit="1" customWidth="1"/>
    <col min="11019" max="11021" width="0" style="364" hidden="1" customWidth="1"/>
    <col min="11022" max="11022" width="12.75" style="364" customWidth="1"/>
    <col min="11023" max="11023" width="13.25" style="364" customWidth="1"/>
    <col min="11024" max="11030" width="12.375" style="364" customWidth="1"/>
    <col min="11031" max="11031" width="17.75" style="364" customWidth="1"/>
    <col min="11032" max="11032" width="10.375" style="364" customWidth="1"/>
    <col min="11033" max="11033" width="16.625" style="364" customWidth="1"/>
    <col min="11034" max="11036" width="15.875" style="364" bestFit="1" customWidth="1"/>
    <col min="11037" max="11258" width="9" style="364"/>
    <col min="11259" max="11259" width="5.625" style="364" customWidth="1"/>
    <col min="11260" max="11260" width="45.25" style="364" customWidth="1"/>
    <col min="11261" max="11261" width="10.75" style="364" customWidth="1"/>
    <col min="11262" max="11262" width="11.625" style="364" customWidth="1"/>
    <col min="11263" max="11263" width="9.25" style="364" customWidth="1"/>
    <col min="11264" max="11264" width="14.625" style="364" customWidth="1"/>
    <col min="11265" max="11265" width="12.75" style="364" bestFit="1" customWidth="1"/>
    <col min="11266" max="11266" width="13.625" style="364" customWidth="1"/>
    <col min="11267" max="11267" width="11.375" style="364" customWidth="1"/>
    <col min="11268" max="11271" width="0" style="364" hidden="1" customWidth="1"/>
    <col min="11272" max="11273" width="12.875" style="364" bestFit="1" customWidth="1"/>
    <col min="11274" max="11274" width="11.375" style="364" bestFit="1" customWidth="1"/>
    <col min="11275" max="11277" width="0" style="364" hidden="1" customWidth="1"/>
    <col min="11278" max="11278" width="12.75" style="364" customWidth="1"/>
    <col min="11279" max="11279" width="13.25" style="364" customWidth="1"/>
    <col min="11280" max="11286" width="12.375" style="364" customWidth="1"/>
    <col min="11287" max="11287" width="17.75" style="364" customWidth="1"/>
    <col min="11288" max="11288" width="10.375" style="364" customWidth="1"/>
    <col min="11289" max="11289" width="16.625" style="364" customWidth="1"/>
    <col min="11290" max="11292" width="15.875" style="364" bestFit="1" customWidth="1"/>
    <col min="11293" max="11514" width="9" style="364"/>
    <col min="11515" max="11515" width="5.625" style="364" customWidth="1"/>
    <col min="11516" max="11516" width="45.25" style="364" customWidth="1"/>
    <col min="11517" max="11517" width="10.75" style="364" customWidth="1"/>
    <col min="11518" max="11518" width="11.625" style="364" customWidth="1"/>
    <col min="11519" max="11519" width="9.25" style="364" customWidth="1"/>
    <col min="11520" max="11520" width="14.625" style="364" customWidth="1"/>
    <col min="11521" max="11521" width="12.75" style="364" bestFit="1" customWidth="1"/>
    <col min="11522" max="11522" width="13.625" style="364" customWidth="1"/>
    <col min="11523" max="11523" width="11.375" style="364" customWidth="1"/>
    <col min="11524" max="11527" width="0" style="364" hidden="1" customWidth="1"/>
    <col min="11528" max="11529" width="12.875" style="364" bestFit="1" customWidth="1"/>
    <col min="11530" max="11530" width="11.375" style="364" bestFit="1" customWidth="1"/>
    <col min="11531" max="11533" width="0" style="364" hidden="1" customWidth="1"/>
    <col min="11534" max="11534" width="12.75" style="364" customWidth="1"/>
    <col min="11535" max="11535" width="13.25" style="364" customWidth="1"/>
    <col min="11536" max="11542" width="12.375" style="364" customWidth="1"/>
    <col min="11543" max="11543" width="17.75" style="364" customWidth="1"/>
    <col min="11544" max="11544" width="10.375" style="364" customWidth="1"/>
    <col min="11545" max="11545" width="16.625" style="364" customWidth="1"/>
    <col min="11546" max="11548" width="15.875" style="364" bestFit="1" customWidth="1"/>
    <col min="11549" max="11770" width="9" style="364"/>
    <col min="11771" max="11771" width="5.625" style="364" customWidth="1"/>
    <col min="11772" max="11772" width="45.25" style="364" customWidth="1"/>
    <col min="11773" max="11773" width="10.75" style="364" customWidth="1"/>
    <col min="11774" max="11774" width="11.625" style="364" customWidth="1"/>
    <col min="11775" max="11775" width="9.25" style="364" customWidth="1"/>
    <col min="11776" max="11776" width="14.625" style="364" customWidth="1"/>
    <col min="11777" max="11777" width="12.75" style="364" bestFit="1" customWidth="1"/>
    <col min="11778" max="11778" width="13.625" style="364" customWidth="1"/>
    <col min="11779" max="11779" width="11.375" style="364" customWidth="1"/>
    <col min="11780" max="11783" width="0" style="364" hidden="1" customWidth="1"/>
    <col min="11784" max="11785" width="12.875" style="364" bestFit="1" customWidth="1"/>
    <col min="11786" max="11786" width="11.375" style="364" bestFit="1" customWidth="1"/>
    <col min="11787" max="11789" width="0" style="364" hidden="1" customWidth="1"/>
    <col min="11790" max="11790" width="12.75" style="364" customWidth="1"/>
    <col min="11791" max="11791" width="13.25" style="364" customWidth="1"/>
    <col min="11792" max="11798" width="12.375" style="364" customWidth="1"/>
    <col min="11799" max="11799" width="17.75" style="364" customWidth="1"/>
    <col min="11800" max="11800" width="10.375" style="364" customWidth="1"/>
    <col min="11801" max="11801" width="16.625" style="364" customWidth="1"/>
    <col min="11802" max="11804" width="15.875" style="364" bestFit="1" customWidth="1"/>
    <col min="11805" max="12026" width="9" style="364"/>
    <col min="12027" max="12027" width="5.625" style="364" customWidth="1"/>
    <col min="12028" max="12028" width="45.25" style="364" customWidth="1"/>
    <col min="12029" max="12029" width="10.75" style="364" customWidth="1"/>
    <col min="12030" max="12030" width="11.625" style="364" customWidth="1"/>
    <col min="12031" max="12031" width="9.25" style="364" customWidth="1"/>
    <col min="12032" max="12032" width="14.625" style="364" customWidth="1"/>
    <col min="12033" max="12033" width="12.75" style="364" bestFit="1" customWidth="1"/>
    <col min="12034" max="12034" width="13.625" style="364" customWidth="1"/>
    <col min="12035" max="12035" width="11.375" style="364" customWidth="1"/>
    <col min="12036" max="12039" width="0" style="364" hidden="1" customWidth="1"/>
    <col min="12040" max="12041" width="12.875" style="364" bestFit="1" customWidth="1"/>
    <col min="12042" max="12042" width="11.375" style="364" bestFit="1" customWidth="1"/>
    <col min="12043" max="12045" width="0" style="364" hidden="1" customWidth="1"/>
    <col min="12046" max="12046" width="12.75" style="364" customWidth="1"/>
    <col min="12047" max="12047" width="13.25" style="364" customWidth="1"/>
    <col min="12048" max="12054" width="12.375" style="364" customWidth="1"/>
    <col min="12055" max="12055" width="17.75" style="364" customWidth="1"/>
    <col min="12056" max="12056" width="10.375" style="364" customWidth="1"/>
    <col min="12057" max="12057" width="16.625" style="364" customWidth="1"/>
    <col min="12058" max="12060" width="15.875" style="364" bestFit="1" customWidth="1"/>
    <col min="12061" max="12282" width="9" style="364"/>
    <col min="12283" max="12283" width="5.625" style="364" customWidth="1"/>
    <col min="12284" max="12284" width="45.25" style="364" customWidth="1"/>
    <col min="12285" max="12285" width="10.75" style="364" customWidth="1"/>
    <col min="12286" max="12286" width="11.625" style="364" customWidth="1"/>
    <col min="12287" max="12287" width="9.25" style="364" customWidth="1"/>
    <col min="12288" max="12288" width="14.625" style="364" customWidth="1"/>
    <col min="12289" max="12289" width="12.75" style="364" bestFit="1" customWidth="1"/>
    <col min="12290" max="12290" width="13.625" style="364" customWidth="1"/>
    <col min="12291" max="12291" width="11.375" style="364" customWidth="1"/>
    <col min="12292" max="12295" width="0" style="364" hidden="1" customWidth="1"/>
    <col min="12296" max="12297" width="12.875" style="364" bestFit="1" customWidth="1"/>
    <col min="12298" max="12298" width="11.375" style="364" bestFit="1" customWidth="1"/>
    <col min="12299" max="12301" width="0" style="364" hidden="1" customWidth="1"/>
    <col min="12302" max="12302" width="12.75" style="364" customWidth="1"/>
    <col min="12303" max="12303" width="13.25" style="364" customWidth="1"/>
    <col min="12304" max="12310" width="12.375" style="364" customWidth="1"/>
    <col min="12311" max="12311" width="17.75" style="364" customWidth="1"/>
    <col min="12312" max="12312" width="10.375" style="364" customWidth="1"/>
    <col min="12313" max="12313" width="16.625" style="364" customWidth="1"/>
    <col min="12314" max="12316" width="15.875" style="364" bestFit="1" customWidth="1"/>
    <col min="12317" max="12538" width="9" style="364"/>
    <col min="12539" max="12539" width="5.625" style="364" customWidth="1"/>
    <col min="12540" max="12540" width="45.25" style="364" customWidth="1"/>
    <col min="12541" max="12541" width="10.75" style="364" customWidth="1"/>
    <col min="12542" max="12542" width="11.625" style="364" customWidth="1"/>
    <col min="12543" max="12543" width="9.25" style="364" customWidth="1"/>
    <col min="12544" max="12544" width="14.625" style="364" customWidth="1"/>
    <col min="12545" max="12545" width="12.75" style="364" bestFit="1" customWidth="1"/>
    <col min="12546" max="12546" width="13.625" style="364" customWidth="1"/>
    <col min="12547" max="12547" width="11.375" style="364" customWidth="1"/>
    <col min="12548" max="12551" width="0" style="364" hidden="1" customWidth="1"/>
    <col min="12552" max="12553" width="12.875" style="364" bestFit="1" customWidth="1"/>
    <col min="12554" max="12554" width="11.375" style="364" bestFit="1" customWidth="1"/>
    <col min="12555" max="12557" width="0" style="364" hidden="1" customWidth="1"/>
    <col min="12558" max="12558" width="12.75" style="364" customWidth="1"/>
    <col min="12559" max="12559" width="13.25" style="364" customWidth="1"/>
    <col min="12560" max="12566" width="12.375" style="364" customWidth="1"/>
    <col min="12567" max="12567" width="17.75" style="364" customWidth="1"/>
    <col min="12568" max="12568" width="10.375" style="364" customWidth="1"/>
    <col min="12569" max="12569" width="16.625" style="364" customWidth="1"/>
    <col min="12570" max="12572" width="15.875" style="364" bestFit="1" customWidth="1"/>
    <col min="12573" max="12794" width="9" style="364"/>
    <col min="12795" max="12795" width="5.625" style="364" customWidth="1"/>
    <col min="12796" max="12796" width="45.25" style="364" customWidth="1"/>
    <col min="12797" max="12797" width="10.75" style="364" customWidth="1"/>
    <col min="12798" max="12798" width="11.625" style="364" customWidth="1"/>
    <col min="12799" max="12799" width="9.25" style="364" customWidth="1"/>
    <col min="12800" max="12800" width="14.625" style="364" customWidth="1"/>
    <col min="12801" max="12801" width="12.75" style="364" bestFit="1" customWidth="1"/>
    <col min="12802" max="12802" width="13.625" style="364" customWidth="1"/>
    <col min="12803" max="12803" width="11.375" style="364" customWidth="1"/>
    <col min="12804" max="12807" width="0" style="364" hidden="1" customWidth="1"/>
    <col min="12808" max="12809" width="12.875" style="364" bestFit="1" customWidth="1"/>
    <col min="12810" max="12810" width="11.375" style="364" bestFit="1" customWidth="1"/>
    <col min="12811" max="12813" width="0" style="364" hidden="1" customWidth="1"/>
    <col min="12814" max="12814" width="12.75" style="364" customWidth="1"/>
    <col min="12815" max="12815" width="13.25" style="364" customWidth="1"/>
    <col min="12816" max="12822" width="12.375" style="364" customWidth="1"/>
    <col min="12823" max="12823" width="17.75" style="364" customWidth="1"/>
    <col min="12824" max="12824" width="10.375" style="364" customWidth="1"/>
    <col min="12825" max="12825" width="16.625" style="364" customWidth="1"/>
    <col min="12826" max="12828" width="15.875" style="364" bestFit="1" customWidth="1"/>
    <col min="12829" max="13050" width="9" style="364"/>
    <col min="13051" max="13051" width="5.625" style="364" customWidth="1"/>
    <col min="13052" max="13052" width="45.25" style="364" customWidth="1"/>
    <col min="13053" max="13053" width="10.75" style="364" customWidth="1"/>
    <col min="13054" max="13054" width="11.625" style="364" customWidth="1"/>
    <col min="13055" max="13055" width="9.25" style="364" customWidth="1"/>
    <col min="13056" max="13056" width="14.625" style="364" customWidth="1"/>
    <col min="13057" max="13057" width="12.75" style="364" bestFit="1" customWidth="1"/>
    <col min="13058" max="13058" width="13.625" style="364" customWidth="1"/>
    <col min="13059" max="13059" width="11.375" style="364" customWidth="1"/>
    <col min="13060" max="13063" width="0" style="364" hidden="1" customWidth="1"/>
    <col min="13064" max="13065" width="12.875" style="364" bestFit="1" customWidth="1"/>
    <col min="13066" max="13066" width="11.375" style="364" bestFit="1" customWidth="1"/>
    <col min="13067" max="13069" width="0" style="364" hidden="1" customWidth="1"/>
    <col min="13070" max="13070" width="12.75" style="364" customWidth="1"/>
    <col min="13071" max="13071" width="13.25" style="364" customWidth="1"/>
    <col min="13072" max="13078" width="12.375" style="364" customWidth="1"/>
    <col min="13079" max="13079" width="17.75" style="364" customWidth="1"/>
    <col min="13080" max="13080" width="10.375" style="364" customWidth="1"/>
    <col min="13081" max="13081" width="16.625" style="364" customWidth="1"/>
    <col min="13082" max="13084" width="15.875" style="364" bestFit="1" customWidth="1"/>
    <col min="13085" max="13306" width="9" style="364"/>
    <col min="13307" max="13307" width="5.625" style="364" customWidth="1"/>
    <col min="13308" max="13308" width="45.25" style="364" customWidth="1"/>
    <col min="13309" max="13309" width="10.75" style="364" customWidth="1"/>
    <col min="13310" max="13310" width="11.625" style="364" customWidth="1"/>
    <col min="13311" max="13311" width="9.25" style="364" customWidth="1"/>
    <col min="13312" max="13312" width="14.625" style="364" customWidth="1"/>
    <col min="13313" max="13313" width="12.75" style="364" bestFit="1" customWidth="1"/>
    <col min="13314" max="13314" width="13.625" style="364" customWidth="1"/>
    <col min="13315" max="13315" width="11.375" style="364" customWidth="1"/>
    <col min="13316" max="13319" width="0" style="364" hidden="1" customWidth="1"/>
    <col min="13320" max="13321" width="12.875" style="364" bestFit="1" customWidth="1"/>
    <col min="13322" max="13322" width="11.375" style="364" bestFit="1" customWidth="1"/>
    <col min="13323" max="13325" width="0" style="364" hidden="1" customWidth="1"/>
    <col min="13326" max="13326" width="12.75" style="364" customWidth="1"/>
    <col min="13327" max="13327" width="13.25" style="364" customWidth="1"/>
    <col min="13328" max="13334" width="12.375" style="364" customWidth="1"/>
    <col min="13335" max="13335" width="17.75" style="364" customWidth="1"/>
    <col min="13336" max="13336" width="10.375" style="364" customWidth="1"/>
    <col min="13337" max="13337" width="16.625" style="364" customWidth="1"/>
    <col min="13338" max="13340" width="15.875" style="364" bestFit="1" customWidth="1"/>
    <col min="13341" max="13562" width="9" style="364"/>
    <col min="13563" max="13563" width="5.625" style="364" customWidth="1"/>
    <col min="13564" max="13564" width="45.25" style="364" customWidth="1"/>
    <col min="13565" max="13565" width="10.75" style="364" customWidth="1"/>
    <col min="13566" max="13566" width="11.625" style="364" customWidth="1"/>
    <col min="13567" max="13567" width="9.25" style="364" customWidth="1"/>
    <col min="13568" max="13568" width="14.625" style="364" customWidth="1"/>
    <col min="13569" max="13569" width="12.75" style="364" bestFit="1" customWidth="1"/>
    <col min="13570" max="13570" width="13.625" style="364" customWidth="1"/>
    <col min="13571" max="13571" width="11.375" style="364" customWidth="1"/>
    <col min="13572" max="13575" width="0" style="364" hidden="1" customWidth="1"/>
    <col min="13576" max="13577" width="12.875" style="364" bestFit="1" customWidth="1"/>
    <col min="13578" max="13578" width="11.375" style="364" bestFit="1" customWidth="1"/>
    <col min="13579" max="13581" width="0" style="364" hidden="1" customWidth="1"/>
    <col min="13582" max="13582" width="12.75" style="364" customWidth="1"/>
    <col min="13583" max="13583" width="13.25" style="364" customWidth="1"/>
    <col min="13584" max="13590" width="12.375" style="364" customWidth="1"/>
    <col min="13591" max="13591" width="17.75" style="364" customWidth="1"/>
    <col min="13592" max="13592" width="10.375" style="364" customWidth="1"/>
    <col min="13593" max="13593" width="16.625" style="364" customWidth="1"/>
    <col min="13594" max="13596" width="15.875" style="364" bestFit="1" customWidth="1"/>
    <col min="13597" max="13818" width="9" style="364"/>
    <col min="13819" max="13819" width="5.625" style="364" customWidth="1"/>
    <col min="13820" max="13820" width="45.25" style="364" customWidth="1"/>
    <col min="13821" max="13821" width="10.75" style="364" customWidth="1"/>
    <col min="13822" max="13822" width="11.625" style="364" customWidth="1"/>
    <col min="13823" max="13823" width="9.25" style="364" customWidth="1"/>
    <col min="13824" max="13824" width="14.625" style="364" customWidth="1"/>
    <col min="13825" max="13825" width="12.75" style="364" bestFit="1" customWidth="1"/>
    <col min="13826" max="13826" width="13.625" style="364" customWidth="1"/>
    <col min="13827" max="13827" width="11.375" style="364" customWidth="1"/>
    <col min="13828" max="13831" width="0" style="364" hidden="1" customWidth="1"/>
    <col min="13832" max="13833" width="12.875" style="364" bestFit="1" customWidth="1"/>
    <col min="13834" max="13834" width="11.375" style="364" bestFit="1" customWidth="1"/>
    <col min="13835" max="13837" width="0" style="364" hidden="1" customWidth="1"/>
    <col min="13838" max="13838" width="12.75" style="364" customWidth="1"/>
    <col min="13839" max="13839" width="13.25" style="364" customWidth="1"/>
    <col min="13840" max="13846" width="12.375" style="364" customWidth="1"/>
    <col min="13847" max="13847" width="17.75" style="364" customWidth="1"/>
    <col min="13848" max="13848" width="10.375" style="364" customWidth="1"/>
    <col min="13849" max="13849" width="16.625" style="364" customWidth="1"/>
    <col min="13850" max="13852" width="15.875" style="364" bestFit="1" customWidth="1"/>
    <col min="13853" max="14074" width="9" style="364"/>
    <col min="14075" max="14075" width="5.625" style="364" customWidth="1"/>
    <col min="14076" max="14076" width="45.25" style="364" customWidth="1"/>
    <col min="14077" max="14077" width="10.75" style="364" customWidth="1"/>
    <col min="14078" max="14078" width="11.625" style="364" customWidth="1"/>
    <col min="14079" max="14079" width="9.25" style="364" customWidth="1"/>
    <col min="14080" max="14080" width="14.625" style="364" customWidth="1"/>
    <col min="14081" max="14081" width="12.75" style="364" bestFit="1" customWidth="1"/>
    <col min="14082" max="14082" width="13.625" style="364" customWidth="1"/>
    <col min="14083" max="14083" width="11.375" style="364" customWidth="1"/>
    <col min="14084" max="14087" width="0" style="364" hidden="1" customWidth="1"/>
    <col min="14088" max="14089" width="12.875" style="364" bestFit="1" customWidth="1"/>
    <col min="14090" max="14090" width="11.375" style="364" bestFit="1" customWidth="1"/>
    <col min="14091" max="14093" width="0" style="364" hidden="1" customWidth="1"/>
    <col min="14094" max="14094" width="12.75" style="364" customWidth="1"/>
    <col min="14095" max="14095" width="13.25" style="364" customWidth="1"/>
    <col min="14096" max="14102" width="12.375" style="364" customWidth="1"/>
    <col min="14103" max="14103" width="17.75" style="364" customWidth="1"/>
    <col min="14104" max="14104" width="10.375" style="364" customWidth="1"/>
    <col min="14105" max="14105" width="16.625" style="364" customWidth="1"/>
    <col min="14106" max="14108" width="15.875" style="364" bestFit="1" customWidth="1"/>
    <col min="14109" max="14330" width="9" style="364"/>
    <col min="14331" max="14331" width="5.625" style="364" customWidth="1"/>
    <col min="14332" max="14332" width="45.25" style="364" customWidth="1"/>
    <col min="14333" max="14333" width="10.75" style="364" customWidth="1"/>
    <col min="14334" max="14334" width="11.625" style="364" customWidth="1"/>
    <col min="14335" max="14335" width="9.25" style="364" customWidth="1"/>
    <col min="14336" max="14336" width="14.625" style="364" customWidth="1"/>
    <col min="14337" max="14337" width="12.75" style="364" bestFit="1" customWidth="1"/>
    <col min="14338" max="14338" width="13.625" style="364" customWidth="1"/>
    <col min="14339" max="14339" width="11.375" style="364" customWidth="1"/>
    <col min="14340" max="14343" width="0" style="364" hidden="1" customWidth="1"/>
    <col min="14344" max="14345" width="12.875" style="364" bestFit="1" customWidth="1"/>
    <col min="14346" max="14346" width="11.375" style="364" bestFit="1" customWidth="1"/>
    <col min="14347" max="14349" width="0" style="364" hidden="1" customWidth="1"/>
    <col min="14350" max="14350" width="12.75" style="364" customWidth="1"/>
    <col min="14351" max="14351" width="13.25" style="364" customWidth="1"/>
    <col min="14352" max="14358" width="12.375" style="364" customWidth="1"/>
    <col min="14359" max="14359" width="17.75" style="364" customWidth="1"/>
    <col min="14360" max="14360" width="10.375" style="364" customWidth="1"/>
    <col min="14361" max="14361" width="16.625" style="364" customWidth="1"/>
    <col min="14362" max="14364" width="15.875" style="364" bestFit="1" customWidth="1"/>
    <col min="14365" max="14586" width="9" style="364"/>
    <col min="14587" max="14587" width="5.625" style="364" customWidth="1"/>
    <col min="14588" max="14588" width="45.25" style="364" customWidth="1"/>
    <col min="14589" max="14589" width="10.75" style="364" customWidth="1"/>
    <col min="14590" max="14590" width="11.625" style="364" customWidth="1"/>
    <col min="14591" max="14591" width="9.25" style="364" customWidth="1"/>
    <col min="14592" max="14592" width="14.625" style="364" customWidth="1"/>
    <col min="14593" max="14593" width="12.75" style="364" bestFit="1" customWidth="1"/>
    <col min="14594" max="14594" width="13.625" style="364" customWidth="1"/>
    <col min="14595" max="14595" width="11.375" style="364" customWidth="1"/>
    <col min="14596" max="14599" width="0" style="364" hidden="1" customWidth="1"/>
    <col min="14600" max="14601" width="12.875" style="364" bestFit="1" customWidth="1"/>
    <col min="14602" max="14602" width="11.375" style="364" bestFit="1" customWidth="1"/>
    <col min="14603" max="14605" width="0" style="364" hidden="1" customWidth="1"/>
    <col min="14606" max="14606" width="12.75" style="364" customWidth="1"/>
    <col min="14607" max="14607" width="13.25" style="364" customWidth="1"/>
    <col min="14608" max="14614" width="12.375" style="364" customWidth="1"/>
    <col min="14615" max="14615" width="17.75" style="364" customWidth="1"/>
    <col min="14616" max="14616" width="10.375" style="364" customWidth="1"/>
    <col min="14617" max="14617" width="16.625" style="364" customWidth="1"/>
    <col min="14618" max="14620" width="15.875" style="364" bestFit="1" customWidth="1"/>
    <col min="14621" max="14842" width="9" style="364"/>
    <col min="14843" max="14843" width="5.625" style="364" customWidth="1"/>
    <col min="14844" max="14844" width="45.25" style="364" customWidth="1"/>
    <col min="14845" max="14845" width="10.75" style="364" customWidth="1"/>
    <col min="14846" max="14846" width="11.625" style="364" customWidth="1"/>
    <col min="14847" max="14847" width="9.25" style="364" customWidth="1"/>
    <col min="14848" max="14848" width="14.625" style="364" customWidth="1"/>
    <col min="14849" max="14849" width="12.75" style="364" bestFit="1" customWidth="1"/>
    <col min="14850" max="14850" width="13.625" style="364" customWidth="1"/>
    <col min="14851" max="14851" width="11.375" style="364" customWidth="1"/>
    <col min="14852" max="14855" width="0" style="364" hidden="1" customWidth="1"/>
    <col min="14856" max="14857" width="12.875" style="364" bestFit="1" customWidth="1"/>
    <col min="14858" max="14858" width="11.375" style="364" bestFit="1" customWidth="1"/>
    <col min="14859" max="14861" width="0" style="364" hidden="1" customWidth="1"/>
    <col min="14862" max="14862" width="12.75" style="364" customWidth="1"/>
    <col min="14863" max="14863" width="13.25" style="364" customWidth="1"/>
    <col min="14864" max="14870" width="12.375" style="364" customWidth="1"/>
    <col min="14871" max="14871" width="17.75" style="364" customWidth="1"/>
    <col min="14872" max="14872" width="10.375" style="364" customWidth="1"/>
    <col min="14873" max="14873" width="16.625" style="364" customWidth="1"/>
    <col min="14874" max="14876" width="15.875" style="364" bestFit="1" customWidth="1"/>
    <col min="14877" max="15098" width="9" style="364"/>
    <col min="15099" max="15099" width="5.625" style="364" customWidth="1"/>
    <col min="15100" max="15100" width="45.25" style="364" customWidth="1"/>
    <col min="15101" max="15101" width="10.75" style="364" customWidth="1"/>
    <col min="15102" max="15102" width="11.625" style="364" customWidth="1"/>
    <col min="15103" max="15103" width="9.25" style="364" customWidth="1"/>
    <col min="15104" max="15104" width="14.625" style="364" customWidth="1"/>
    <col min="15105" max="15105" width="12.75" style="364" bestFit="1" customWidth="1"/>
    <col min="15106" max="15106" width="13.625" style="364" customWidth="1"/>
    <col min="15107" max="15107" width="11.375" style="364" customWidth="1"/>
    <col min="15108" max="15111" width="0" style="364" hidden="1" customWidth="1"/>
    <col min="15112" max="15113" width="12.875" style="364" bestFit="1" customWidth="1"/>
    <col min="15114" max="15114" width="11.375" style="364" bestFit="1" customWidth="1"/>
    <col min="15115" max="15117" width="0" style="364" hidden="1" customWidth="1"/>
    <col min="15118" max="15118" width="12.75" style="364" customWidth="1"/>
    <col min="15119" max="15119" width="13.25" style="364" customWidth="1"/>
    <col min="15120" max="15126" width="12.375" style="364" customWidth="1"/>
    <col min="15127" max="15127" width="17.75" style="364" customWidth="1"/>
    <col min="15128" max="15128" width="10.375" style="364" customWidth="1"/>
    <col min="15129" max="15129" width="16.625" style="364" customWidth="1"/>
    <col min="15130" max="15132" width="15.875" style="364" bestFit="1" customWidth="1"/>
    <col min="15133" max="15354" width="9" style="364"/>
    <col min="15355" max="15355" width="5.625" style="364" customWidth="1"/>
    <col min="15356" max="15356" width="45.25" style="364" customWidth="1"/>
    <col min="15357" max="15357" width="10.75" style="364" customWidth="1"/>
    <col min="15358" max="15358" width="11.625" style="364" customWidth="1"/>
    <col min="15359" max="15359" width="9.25" style="364" customWidth="1"/>
    <col min="15360" max="15360" width="14.625" style="364" customWidth="1"/>
    <col min="15361" max="15361" width="12.75" style="364" bestFit="1" customWidth="1"/>
    <col min="15362" max="15362" width="13.625" style="364" customWidth="1"/>
    <col min="15363" max="15363" width="11.375" style="364" customWidth="1"/>
    <col min="15364" max="15367" width="0" style="364" hidden="1" customWidth="1"/>
    <col min="15368" max="15369" width="12.875" style="364" bestFit="1" customWidth="1"/>
    <col min="15370" max="15370" width="11.375" style="364" bestFit="1" customWidth="1"/>
    <col min="15371" max="15373" width="0" style="364" hidden="1" customWidth="1"/>
    <col min="15374" max="15374" width="12.75" style="364" customWidth="1"/>
    <col min="15375" max="15375" width="13.25" style="364" customWidth="1"/>
    <col min="15376" max="15382" width="12.375" style="364" customWidth="1"/>
    <col min="15383" max="15383" width="17.75" style="364" customWidth="1"/>
    <col min="15384" max="15384" width="10.375" style="364" customWidth="1"/>
    <col min="15385" max="15385" width="16.625" style="364" customWidth="1"/>
    <col min="15386" max="15388" width="15.875" style="364" bestFit="1" customWidth="1"/>
    <col min="15389" max="15610" width="9" style="364"/>
    <col min="15611" max="15611" width="5.625" style="364" customWidth="1"/>
    <col min="15612" max="15612" width="45.25" style="364" customWidth="1"/>
    <col min="15613" max="15613" width="10.75" style="364" customWidth="1"/>
    <col min="15614" max="15614" width="11.625" style="364" customWidth="1"/>
    <col min="15615" max="15615" width="9.25" style="364" customWidth="1"/>
    <col min="15616" max="15616" width="14.625" style="364" customWidth="1"/>
    <col min="15617" max="15617" width="12.75" style="364" bestFit="1" customWidth="1"/>
    <col min="15618" max="15618" width="13.625" style="364" customWidth="1"/>
    <col min="15619" max="15619" width="11.375" style="364" customWidth="1"/>
    <col min="15620" max="15623" width="0" style="364" hidden="1" customWidth="1"/>
    <col min="15624" max="15625" width="12.875" style="364" bestFit="1" customWidth="1"/>
    <col min="15626" max="15626" width="11.375" style="364" bestFit="1" customWidth="1"/>
    <col min="15627" max="15629" width="0" style="364" hidden="1" customWidth="1"/>
    <col min="15630" max="15630" width="12.75" style="364" customWidth="1"/>
    <col min="15631" max="15631" width="13.25" style="364" customWidth="1"/>
    <col min="15632" max="15638" width="12.375" style="364" customWidth="1"/>
    <col min="15639" max="15639" width="17.75" style="364" customWidth="1"/>
    <col min="15640" max="15640" width="10.375" style="364" customWidth="1"/>
    <col min="15641" max="15641" width="16.625" style="364" customWidth="1"/>
    <col min="15642" max="15644" width="15.875" style="364" bestFit="1" customWidth="1"/>
    <col min="15645" max="15866" width="9" style="364"/>
    <col min="15867" max="15867" width="5.625" style="364" customWidth="1"/>
    <col min="15868" max="15868" width="45.25" style="364" customWidth="1"/>
    <col min="15869" max="15869" width="10.75" style="364" customWidth="1"/>
    <col min="15870" max="15870" width="11.625" style="364" customWidth="1"/>
    <col min="15871" max="15871" width="9.25" style="364" customWidth="1"/>
    <col min="15872" max="15872" width="14.625" style="364" customWidth="1"/>
    <col min="15873" max="15873" width="12.75" style="364" bestFit="1" customWidth="1"/>
    <col min="15874" max="15874" width="13.625" style="364" customWidth="1"/>
    <col min="15875" max="15875" width="11.375" style="364" customWidth="1"/>
    <col min="15876" max="15879" width="0" style="364" hidden="1" customWidth="1"/>
    <col min="15880" max="15881" width="12.875" style="364" bestFit="1" customWidth="1"/>
    <col min="15882" max="15882" width="11.375" style="364" bestFit="1" customWidth="1"/>
    <col min="15883" max="15885" width="0" style="364" hidden="1" customWidth="1"/>
    <col min="15886" max="15886" width="12.75" style="364" customWidth="1"/>
    <col min="15887" max="15887" width="13.25" style="364" customWidth="1"/>
    <col min="15888" max="15894" width="12.375" style="364" customWidth="1"/>
    <col min="15895" max="15895" width="17.75" style="364" customWidth="1"/>
    <col min="15896" max="15896" width="10.375" style="364" customWidth="1"/>
    <col min="15897" max="15897" width="16.625" style="364" customWidth="1"/>
    <col min="15898" max="15900" width="15.875" style="364" bestFit="1" customWidth="1"/>
    <col min="15901" max="16122" width="9" style="364"/>
    <col min="16123" max="16123" width="5.625" style="364" customWidth="1"/>
    <col min="16124" max="16124" width="45.25" style="364" customWidth="1"/>
    <col min="16125" max="16125" width="10.75" style="364" customWidth="1"/>
    <col min="16126" max="16126" width="11.625" style="364" customWidth="1"/>
    <col min="16127" max="16127" width="9.25" style="364" customWidth="1"/>
    <col min="16128" max="16128" width="14.625" style="364" customWidth="1"/>
    <col min="16129" max="16129" width="12.75" style="364" bestFit="1" customWidth="1"/>
    <col min="16130" max="16130" width="13.625" style="364" customWidth="1"/>
    <col min="16131" max="16131" width="11.375" style="364" customWidth="1"/>
    <col min="16132" max="16135" width="0" style="364" hidden="1" customWidth="1"/>
    <col min="16136" max="16137" width="12.875" style="364" bestFit="1" customWidth="1"/>
    <col min="16138" max="16138" width="11.375" style="364" bestFit="1" customWidth="1"/>
    <col min="16139" max="16141" width="0" style="364" hidden="1" customWidth="1"/>
    <col min="16142" max="16142" width="12.75" style="364" customWidth="1"/>
    <col min="16143" max="16143" width="13.25" style="364" customWidth="1"/>
    <col min="16144" max="16150" width="12.375" style="364" customWidth="1"/>
    <col min="16151" max="16151" width="17.75" style="364" customWidth="1"/>
    <col min="16152" max="16152" width="10.375" style="364" customWidth="1"/>
    <col min="16153" max="16153" width="16.625" style="364" customWidth="1"/>
    <col min="16154" max="16156" width="15.875" style="364" bestFit="1" customWidth="1"/>
    <col min="16157" max="16384" width="9" style="364"/>
  </cols>
  <sheetData>
    <row r="1" spans="1:27" ht="23.25" customHeight="1">
      <c r="B1" s="474"/>
    </row>
    <row r="2" spans="1:27" s="349" customFormat="1" ht="27" customHeight="1">
      <c r="A2" s="520" t="str">
        <f>'B2-TWTN'!A3:R3</f>
        <v>DANH MỤC DỰ ÁN MỚI ĐẦU TƯ</v>
      </c>
      <c r="B2" s="520"/>
      <c r="C2" s="520"/>
      <c r="D2" s="520"/>
      <c r="E2" s="520"/>
      <c r="F2" s="520"/>
      <c r="G2" s="520"/>
      <c r="H2" s="520"/>
      <c r="I2" s="520"/>
      <c r="J2" s="520"/>
      <c r="K2" s="520"/>
      <c r="L2" s="520"/>
      <c r="M2" s="520"/>
      <c r="N2" s="520"/>
      <c r="O2" s="520"/>
      <c r="P2" s="520"/>
      <c r="Q2" s="520"/>
      <c r="R2" s="520"/>
      <c r="S2" s="520"/>
      <c r="T2" s="520"/>
      <c r="U2" s="520"/>
      <c r="V2" s="520"/>
      <c r="W2" s="520"/>
      <c r="X2" s="520"/>
    </row>
    <row r="3" spans="1:27" s="349" customFormat="1" ht="24" customHeight="1">
      <c r="A3" s="521" t="str">
        <f>'B2-TWTN'!A4:R4</f>
        <v>(Kèm theo Quyết định số 3533/QĐ-UBND ngày 24/12/2021 của UBND tỉnh)</v>
      </c>
      <c r="B3" s="522"/>
      <c r="C3" s="522"/>
      <c r="D3" s="522"/>
      <c r="E3" s="522"/>
      <c r="F3" s="522"/>
      <c r="G3" s="522"/>
      <c r="H3" s="522"/>
      <c r="I3" s="522"/>
      <c r="J3" s="522"/>
      <c r="K3" s="522"/>
      <c r="L3" s="522"/>
      <c r="M3" s="522"/>
      <c r="N3" s="522"/>
      <c r="O3" s="522"/>
      <c r="P3" s="522"/>
      <c r="Q3" s="522"/>
      <c r="R3" s="522"/>
      <c r="S3" s="522"/>
      <c r="T3" s="522"/>
      <c r="U3" s="522"/>
      <c r="V3" s="522"/>
      <c r="W3" s="522"/>
      <c r="X3" s="522"/>
    </row>
    <row r="4" spans="1:27" s="349" customFormat="1" ht="20.25" customHeight="1">
      <c r="A4" s="465"/>
      <c r="C4" s="465"/>
      <c r="D4" s="465"/>
      <c r="E4" s="465"/>
      <c r="F4" s="465"/>
      <c r="G4" s="465"/>
      <c r="H4" s="465"/>
      <c r="I4" s="465"/>
      <c r="J4" s="465"/>
      <c r="K4" s="465"/>
      <c r="L4" s="465"/>
      <c r="M4" s="465"/>
      <c r="N4" s="465"/>
      <c r="O4" s="465"/>
      <c r="P4" s="465"/>
      <c r="Q4" s="465"/>
      <c r="R4" s="465"/>
      <c r="S4" s="465"/>
      <c r="T4" s="523" t="s">
        <v>206</v>
      </c>
      <c r="U4" s="523"/>
      <c r="V4" s="523"/>
      <c r="W4" s="523"/>
      <c r="X4" s="523"/>
    </row>
    <row r="5" spans="1:27" s="350" customFormat="1" ht="20.25" customHeight="1">
      <c r="A5" s="519" t="s">
        <v>0</v>
      </c>
      <c r="B5" s="519" t="s">
        <v>425</v>
      </c>
      <c r="C5" s="519" t="s">
        <v>426</v>
      </c>
      <c r="D5" s="524" t="s">
        <v>431</v>
      </c>
      <c r="E5" s="524" t="s">
        <v>4</v>
      </c>
      <c r="F5" s="519" t="s">
        <v>205</v>
      </c>
      <c r="G5" s="519"/>
      <c r="H5" s="519"/>
      <c r="I5" s="519"/>
      <c r="J5" s="524" t="s">
        <v>497</v>
      </c>
      <c r="K5" s="519" t="s">
        <v>432</v>
      </c>
      <c r="L5" s="519"/>
      <c r="M5" s="519"/>
      <c r="N5" s="519" t="s">
        <v>566</v>
      </c>
      <c r="O5" s="519"/>
      <c r="P5" s="519"/>
      <c r="Q5" s="519" t="s">
        <v>433</v>
      </c>
      <c r="R5" s="519"/>
      <c r="S5" s="519"/>
      <c r="T5" s="519" t="s">
        <v>455</v>
      </c>
      <c r="U5" s="519"/>
      <c r="V5" s="519"/>
      <c r="W5" s="519" t="s">
        <v>9</v>
      </c>
      <c r="X5" s="519" t="s">
        <v>10</v>
      </c>
    </row>
    <row r="6" spans="1:27" s="350" customFormat="1" ht="32.25" customHeight="1">
      <c r="A6" s="519"/>
      <c r="B6" s="519"/>
      <c r="C6" s="519"/>
      <c r="D6" s="525"/>
      <c r="E6" s="525"/>
      <c r="F6" s="519" t="s">
        <v>427</v>
      </c>
      <c r="G6" s="519" t="s">
        <v>422</v>
      </c>
      <c r="H6" s="519"/>
      <c r="I6" s="519"/>
      <c r="J6" s="525"/>
      <c r="K6" s="519"/>
      <c r="L6" s="519"/>
      <c r="M6" s="519"/>
      <c r="N6" s="519"/>
      <c r="O6" s="519"/>
      <c r="P6" s="519"/>
      <c r="Q6" s="519"/>
      <c r="R6" s="519"/>
      <c r="S6" s="519"/>
      <c r="T6" s="519"/>
      <c r="U6" s="519"/>
      <c r="V6" s="519"/>
      <c r="W6" s="519"/>
      <c r="X6" s="519"/>
    </row>
    <row r="7" spans="1:27" s="350" customFormat="1" ht="16.5" customHeight="1">
      <c r="A7" s="519"/>
      <c r="B7" s="519"/>
      <c r="C7" s="519"/>
      <c r="D7" s="525"/>
      <c r="E7" s="525"/>
      <c r="F7" s="519"/>
      <c r="G7" s="519" t="s">
        <v>423</v>
      </c>
      <c r="H7" s="519" t="s">
        <v>428</v>
      </c>
      <c r="I7" s="519"/>
      <c r="J7" s="525"/>
      <c r="K7" s="519" t="s">
        <v>423</v>
      </c>
      <c r="L7" s="519" t="s">
        <v>17</v>
      </c>
      <c r="M7" s="519"/>
      <c r="N7" s="519" t="s">
        <v>423</v>
      </c>
      <c r="O7" s="519" t="s">
        <v>17</v>
      </c>
      <c r="P7" s="519"/>
      <c r="Q7" s="519" t="s">
        <v>423</v>
      </c>
      <c r="R7" s="519" t="s">
        <v>17</v>
      </c>
      <c r="S7" s="519"/>
      <c r="T7" s="519" t="s">
        <v>423</v>
      </c>
      <c r="U7" s="519" t="s">
        <v>17</v>
      </c>
      <c r="V7" s="519"/>
      <c r="W7" s="519"/>
      <c r="X7" s="519"/>
    </row>
    <row r="8" spans="1:27" s="350" customFormat="1" ht="16.5" customHeight="1">
      <c r="A8" s="519"/>
      <c r="B8" s="519"/>
      <c r="C8" s="519"/>
      <c r="D8" s="525"/>
      <c r="E8" s="525"/>
      <c r="F8" s="519"/>
      <c r="G8" s="519"/>
      <c r="H8" s="519" t="s">
        <v>429</v>
      </c>
      <c r="I8" s="519" t="s">
        <v>20</v>
      </c>
      <c r="J8" s="525"/>
      <c r="K8" s="519"/>
      <c r="L8" s="519" t="s">
        <v>429</v>
      </c>
      <c r="M8" s="519" t="s">
        <v>20</v>
      </c>
      <c r="N8" s="519"/>
      <c r="O8" s="519" t="s">
        <v>429</v>
      </c>
      <c r="P8" s="519" t="s">
        <v>20</v>
      </c>
      <c r="Q8" s="519"/>
      <c r="R8" s="519" t="s">
        <v>429</v>
      </c>
      <c r="S8" s="519" t="s">
        <v>20</v>
      </c>
      <c r="T8" s="519"/>
      <c r="U8" s="519" t="s">
        <v>429</v>
      </c>
      <c r="V8" s="519" t="s">
        <v>20</v>
      </c>
      <c r="W8" s="519"/>
      <c r="X8" s="519"/>
    </row>
    <row r="9" spans="1:27" s="350" customFormat="1" ht="41.25" customHeight="1">
      <c r="A9" s="519"/>
      <c r="B9" s="519"/>
      <c r="C9" s="519"/>
      <c r="D9" s="526"/>
      <c r="E9" s="526"/>
      <c r="F9" s="519"/>
      <c r="G9" s="519"/>
      <c r="H9" s="519"/>
      <c r="I9" s="519"/>
      <c r="J9" s="526"/>
      <c r="K9" s="519"/>
      <c r="L9" s="519"/>
      <c r="M9" s="519"/>
      <c r="N9" s="519"/>
      <c r="O9" s="519"/>
      <c r="P9" s="519"/>
      <c r="Q9" s="519"/>
      <c r="R9" s="519"/>
      <c r="S9" s="519"/>
      <c r="T9" s="519"/>
      <c r="U9" s="519"/>
      <c r="V9" s="519"/>
      <c r="W9" s="519"/>
      <c r="X9" s="519"/>
      <c r="Y9" s="351"/>
    </row>
    <row r="10" spans="1:27" s="356" customFormat="1" ht="23.25" customHeight="1">
      <c r="A10" s="352"/>
      <c r="B10" s="352" t="s">
        <v>166</v>
      </c>
      <c r="C10" s="352"/>
      <c r="D10" s="352"/>
      <c r="E10" s="352"/>
      <c r="F10" s="352"/>
      <c r="G10" s="396">
        <f>G11</f>
        <v>1022000</v>
      </c>
      <c r="H10" s="396">
        <f>H11</f>
        <v>912000</v>
      </c>
      <c r="I10" s="396">
        <f t="shared" ref="I10:V11" si="0">I11</f>
        <v>110000</v>
      </c>
      <c r="J10" s="396">
        <f t="shared" si="0"/>
        <v>0</v>
      </c>
      <c r="K10" s="396">
        <f t="shared" si="0"/>
        <v>0</v>
      </c>
      <c r="L10" s="396">
        <f t="shared" si="0"/>
        <v>0</v>
      </c>
      <c r="M10" s="396">
        <f t="shared" si="0"/>
        <v>0</v>
      </c>
      <c r="N10" s="396">
        <f t="shared" si="0"/>
        <v>1022000</v>
      </c>
      <c r="O10" s="396">
        <f t="shared" si="0"/>
        <v>912000</v>
      </c>
      <c r="P10" s="396">
        <f t="shared" si="0"/>
        <v>110000</v>
      </c>
      <c r="Q10" s="396">
        <f t="shared" si="0"/>
        <v>160000</v>
      </c>
      <c r="R10" s="396">
        <f t="shared" si="0"/>
        <v>160000</v>
      </c>
      <c r="S10" s="396">
        <f t="shared" si="0"/>
        <v>0</v>
      </c>
      <c r="T10" s="396">
        <f t="shared" si="0"/>
        <v>120000</v>
      </c>
      <c r="U10" s="396">
        <f t="shared" si="0"/>
        <v>120000</v>
      </c>
      <c r="V10" s="396">
        <f t="shared" si="0"/>
        <v>0</v>
      </c>
      <c r="W10" s="352"/>
      <c r="X10" s="352"/>
      <c r="AA10" s="466"/>
    </row>
    <row r="11" spans="1:27" s="469" customFormat="1" ht="24" customHeight="1">
      <c r="A11" s="467" t="s">
        <v>24</v>
      </c>
      <c r="B11" s="467" t="s">
        <v>571</v>
      </c>
      <c r="C11" s="467"/>
      <c r="D11" s="467"/>
      <c r="E11" s="467"/>
      <c r="F11" s="467"/>
      <c r="G11" s="355">
        <f>G12</f>
        <v>1022000</v>
      </c>
      <c r="H11" s="355">
        <f t="shared" ref="H11" si="1">H12</f>
        <v>912000</v>
      </c>
      <c r="I11" s="355">
        <f t="shared" si="0"/>
        <v>110000</v>
      </c>
      <c r="J11" s="355">
        <f t="shared" si="0"/>
        <v>0</v>
      </c>
      <c r="K11" s="355">
        <f t="shared" si="0"/>
        <v>0</v>
      </c>
      <c r="L11" s="355">
        <f t="shared" si="0"/>
        <v>0</v>
      </c>
      <c r="M11" s="355">
        <f t="shared" si="0"/>
        <v>0</v>
      </c>
      <c r="N11" s="355">
        <f t="shared" si="0"/>
        <v>1022000</v>
      </c>
      <c r="O11" s="355">
        <f t="shared" si="0"/>
        <v>912000</v>
      </c>
      <c r="P11" s="355">
        <f t="shared" si="0"/>
        <v>110000</v>
      </c>
      <c r="Q11" s="355">
        <f t="shared" si="0"/>
        <v>160000</v>
      </c>
      <c r="R11" s="355">
        <f t="shared" si="0"/>
        <v>160000</v>
      </c>
      <c r="S11" s="355">
        <f t="shared" si="0"/>
        <v>0</v>
      </c>
      <c r="T11" s="355">
        <f t="shared" si="0"/>
        <v>120000</v>
      </c>
      <c r="U11" s="355">
        <f t="shared" si="0"/>
        <v>120000</v>
      </c>
      <c r="V11" s="355">
        <f t="shared" si="0"/>
        <v>0</v>
      </c>
      <c r="W11" s="467"/>
      <c r="X11" s="467"/>
      <c r="Y11" s="468"/>
      <c r="AA11" s="468"/>
    </row>
    <row r="12" spans="1:27" s="356" customFormat="1" ht="21" customHeight="1">
      <c r="A12" s="354" t="s">
        <v>22</v>
      </c>
      <c r="B12" s="354" t="s">
        <v>572</v>
      </c>
      <c r="C12" s="354"/>
      <c r="D12" s="354"/>
      <c r="E12" s="354"/>
      <c r="F12" s="354"/>
      <c r="G12" s="355">
        <f>G13</f>
        <v>1022000</v>
      </c>
      <c r="H12" s="355">
        <f t="shared" ref="H12:V12" si="2">H13</f>
        <v>912000</v>
      </c>
      <c r="I12" s="355">
        <f t="shared" si="2"/>
        <v>110000</v>
      </c>
      <c r="J12" s="355">
        <f t="shared" si="2"/>
        <v>0</v>
      </c>
      <c r="K12" s="355">
        <f t="shared" si="2"/>
        <v>0</v>
      </c>
      <c r="L12" s="355">
        <f t="shared" si="2"/>
        <v>0</v>
      </c>
      <c r="M12" s="355">
        <f t="shared" si="2"/>
        <v>0</v>
      </c>
      <c r="N12" s="355">
        <f t="shared" si="2"/>
        <v>1022000</v>
      </c>
      <c r="O12" s="355">
        <f t="shared" si="2"/>
        <v>912000</v>
      </c>
      <c r="P12" s="355">
        <f t="shared" si="2"/>
        <v>110000</v>
      </c>
      <c r="Q12" s="355">
        <f t="shared" si="2"/>
        <v>160000</v>
      </c>
      <c r="R12" s="355">
        <f t="shared" si="2"/>
        <v>160000</v>
      </c>
      <c r="S12" s="355">
        <f t="shared" si="2"/>
        <v>0</v>
      </c>
      <c r="T12" s="355">
        <f t="shared" si="2"/>
        <v>120000</v>
      </c>
      <c r="U12" s="355">
        <f t="shared" si="2"/>
        <v>120000</v>
      </c>
      <c r="V12" s="355">
        <f t="shared" si="2"/>
        <v>0</v>
      </c>
      <c r="W12" s="354"/>
      <c r="X12" s="354"/>
      <c r="Y12" s="466"/>
      <c r="AA12" s="466"/>
    </row>
    <row r="13" spans="1:27" s="356" customFormat="1" ht="24" customHeight="1">
      <c r="A13" s="401">
        <v>1</v>
      </c>
      <c r="B13" s="354" t="s">
        <v>443</v>
      </c>
      <c r="C13" s="354"/>
      <c r="D13" s="360"/>
      <c r="E13" s="354"/>
      <c r="F13" s="360"/>
      <c r="G13" s="355">
        <f>SUM(G14:G15)</f>
        <v>1022000</v>
      </c>
      <c r="H13" s="355">
        <f t="shared" ref="H13:V13" si="3">SUM(H14:H15)</f>
        <v>912000</v>
      </c>
      <c r="I13" s="355">
        <f t="shared" si="3"/>
        <v>110000</v>
      </c>
      <c r="J13" s="355">
        <f t="shared" si="3"/>
        <v>0</v>
      </c>
      <c r="K13" s="355">
        <f t="shared" si="3"/>
        <v>0</v>
      </c>
      <c r="L13" s="355">
        <f t="shared" si="3"/>
        <v>0</v>
      </c>
      <c r="M13" s="355">
        <f t="shared" si="3"/>
        <v>0</v>
      </c>
      <c r="N13" s="355">
        <f t="shared" si="3"/>
        <v>1022000</v>
      </c>
      <c r="O13" s="355">
        <f t="shared" si="3"/>
        <v>912000</v>
      </c>
      <c r="P13" s="355">
        <f t="shared" si="3"/>
        <v>110000</v>
      </c>
      <c r="Q13" s="355">
        <f t="shared" si="3"/>
        <v>160000</v>
      </c>
      <c r="R13" s="355">
        <f t="shared" si="3"/>
        <v>160000</v>
      </c>
      <c r="S13" s="355">
        <f t="shared" si="3"/>
        <v>0</v>
      </c>
      <c r="T13" s="355">
        <f t="shared" si="3"/>
        <v>120000</v>
      </c>
      <c r="U13" s="355">
        <f t="shared" si="3"/>
        <v>120000</v>
      </c>
      <c r="V13" s="355">
        <f t="shared" si="3"/>
        <v>0</v>
      </c>
      <c r="W13" s="354"/>
      <c r="X13" s="354"/>
      <c r="Y13" s="361"/>
    </row>
    <row r="14" spans="1:27" s="359" customFormat="1" ht="54" customHeight="1">
      <c r="A14" s="277">
        <v>1</v>
      </c>
      <c r="B14" s="362" t="s">
        <v>466</v>
      </c>
      <c r="C14" s="470"/>
      <c r="D14" s="414"/>
      <c r="E14" s="473">
        <v>2022</v>
      </c>
      <c r="F14" s="472" t="s">
        <v>550</v>
      </c>
      <c r="G14" s="471">
        <v>745000</v>
      </c>
      <c r="H14" s="471">
        <v>655000</v>
      </c>
      <c r="I14" s="471">
        <f>G14-H14</f>
        <v>90000</v>
      </c>
      <c r="J14" s="471">
        <v>0</v>
      </c>
      <c r="K14" s="471"/>
      <c r="L14" s="471"/>
      <c r="M14" s="471"/>
      <c r="N14" s="471">
        <v>745000</v>
      </c>
      <c r="O14" s="471">
        <v>655000</v>
      </c>
      <c r="P14" s="471">
        <f>N14-O14</f>
        <v>90000</v>
      </c>
      <c r="Q14" s="471">
        <v>90000</v>
      </c>
      <c r="R14" s="471">
        <v>90000</v>
      </c>
      <c r="S14" s="471"/>
      <c r="T14" s="471">
        <v>70000</v>
      </c>
      <c r="U14" s="471">
        <f>T14</f>
        <v>70000</v>
      </c>
      <c r="V14" s="471"/>
      <c r="W14" s="285" t="s">
        <v>464</v>
      </c>
      <c r="X14" s="357" t="s">
        <v>551</v>
      </c>
      <c r="Y14" s="361"/>
    </row>
    <row r="15" spans="1:27" ht="57.75" customHeight="1">
      <c r="A15" s="486">
        <v>2</v>
      </c>
      <c r="B15" s="487" t="s">
        <v>444</v>
      </c>
      <c r="C15" s="486"/>
      <c r="D15" s="363" t="s">
        <v>445</v>
      </c>
      <c r="E15" s="486" t="s">
        <v>501</v>
      </c>
      <c r="F15" s="363" t="s">
        <v>446</v>
      </c>
      <c r="G15" s="488">
        <v>277000</v>
      </c>
      <c r="H15" s="488">
        <v>257000</v>
      </c>
      <c r="I15" s="488">
        <v>20000</v>
      </c>
      <c r="J15" s="488">
        <v>0</v>
      </c>
      <c r="K15" s="488"/>
      <c r="L15" s="488"/>
      <c r="M15" s="488"/>
      <c r="N15" s="488">
        <v>277000</v>
      </c>
      <c r="O15" s="488">
        <v>257000</v>
      </c>
      <c r="P15" s="488">
        <v>20000</v>
      </c>
      <c r="Q15" s="488">
        <v>70000</v>
      </c>
      <c r="R15" s="488">
        <v>70000</v>
      </c>
      <c r="S15" s="488">
        <v>0</v>
      </c>
      <c r="T15" s="488">
        <v>50000</v>
      </c>
      <c r="U15" s="488">
        <f>T15</f>
        <v>50000</v>
      </c>
      <c r="V15" s="488">
        <v>0</v>
      </c>
      <c r="W15" s="486" t="s">
        <v>125</v>
      </c>
      <c r="X15" s="487"/>
      <c r="Y15" s="361"/>
    </row>
    <row r="16" spans="1:27" ht="18.75" customHeight="1"/>
  </sheetData>
  <mergeCells count="38">
    <mergeCell ref="Q7:Q9"/>
    <mergeCell ref="R7:S7"/>
    <mergeCell ref="H8:H9"/>
    <mergeCell ref="I8:I9"/>
    <mergeCell ref="L8:L9"/>
    <mergeCell ref="M8:M9"/>
    <mergeCell ref="O8:O9"/>
    <mergeCell ref="K7:K9"/>
    <mergeCell ref="L7:M7"/>
    <mergeCell ref="N7:N9"/>
    <mergeCell ref="O7:P7"/>
    <mergeCell ref="V8:V9"/>
    <mergeCell ref="T7:T9"/>
    <mergeCell ref="U7:V7"/>
    <mergeCell ref="R8:R9"/>
    <mergeCell ref="S8:S9"/>
    <mergeCell ref="A2:X2"/>
    <mergeCell ref="A3:X3"/>
    <mergeCell ref="T4:X4"/>
    <mergeCell ref="A5:A9"/>
    <mergeCell ref="B5:B9"/>
    <mergeCell ref="C5:C9"/>
    <mergeCell ref="D5:D9"/>
    <mergeCell ref="E5:E9"/>
    <mergeCell ref="F5:I5"/>
    <mergeCell ref="J5:J9"/>
    <mergeCell ref="W5:W9"/>
    <mergeCell ref="X5:X9"/>
    <mergeCell ref="F6:F9"/>
    <mergeCell ref="Q5:S6"/>
    <mergeCell ref="T5:V6"/>
    <mergeCell ref="U8:U9"/>
    <mergeCell ref="G6:I6"/>
    <mergeCell ref="G7:G9"/>
    <mergeCell ref="H7:I7"/>
    <mergeCell ref="K5:M6"/>
    <mergeCell ref="N5:P6"/>
    <mergeCell ref="P8:P9"/>
  </mergeCells>
  <pageMargins left="0.26" right="0.19" top="0.6" bottom="0.52" header="0.42" footer="0.41"/>
  <pageSetup paperSize="9" scale="65" orientation="landscape" r:id="rId1"/>
  <colBreaks count="1" manualBreakCount="1">
    <brk id="24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"/>
  <sheetViews>
    <sheetView view="pageBreakPreview" topLeftCell="A2" zoomScale="85" zoomScaleNormal="100" zoomScaleSheetLayoutView="85" workbookViewId="0">
      <selection activeCell="A4" sqref="A4:O4"/>
    </sheetView>
  </sheetViews>
  <sheetFormatPr defaultColWidth="8" defaultRowHeight="15.75"/>
  <cols>
    <col min="1" max="1" width="5.875" style="395" customWidth="1"/>
    <col min="2" max="2" width="39.625" style="378" customWidth="1"/>
    <col min="3" max="3" width="11.125" style="395" customWidth="1"/>
    <col min="4" max="6" width="9.75" style="395" customWidth="1"/>
    <col min="7" max="7" width="9.75" style="395" hidden="1" customWidth="1"/>
    <col min="8" max="13" width="9.75" style="395" customWidth="1"/>
    <col min="14" max="14" width="12.125" style="395" customWidth="1"/>
    <col min="15" max="15" width="19.125" style="395" customWidth="1"/>
    <col min="16" max="16384" width="8" style="378"/>
  </cols>
  <sheetData>
    <row r="1" spans="1:15" s="373" customFormat="1" ht="66" hidden="1" customHeight="1">
      <c r="A1" s="368"/>
      <c r="B1" s="348" t="s">
        <v>430</v>
      </c>
      <c r="C1" s="369" t="s">
        <v>473</v>
      </c>
      <c r="D1" s="370" t="s">
        <v>474</v>
      </c>
      <c r="E1" s="368" t="s">
        <v>475</v>
      </c>
      <c r="F1" s="371" t="s">
        <v>476</v>
      </c>
      <c r="G1" s="369" t="s">
        <v>477</v>
      </c>
      <c r="H1" s="372"/>
      <c r="I1" s="368"/>
      <c r="J1" s="368"/>
      <c r="K1" s="368"/>
      <c r="L1" s="368"/>
      <c r="M1" s="368"/>
      <c r="N1" s="368"/>
      <c r="O1" s="372"/>
    </row>
    <row r="2" spans="1:15" s="373" customFormat="1" ht="18.75">
      <c r="A2" s="368"/>
      <c r="B2" s="348"/>
      <c r="C2" s="369"/>
      <c r="D2" s="370"/>
      <c r="E2" s="368"/>
      <c r="F2" s="371"/>
      <c r="G2" s="369"/>
      <c r="H2" s="372"/>
      <c r="I2" s="368"/>
      <c r="J2" s="368"/>
      <c r="K2" s="368"/>
      <c r="L2" s="368"/>
      <c r="M2" s="368"/>
      <c r="N2" s="368"/>
      <c r="O2" s="372"/>
    </row>
    <row r="3" spans="1:15" s="374" customFormat="1" ht="21">
      <c r="A3" s="531" t="str">
        <f>'B2-TWTN'!A3:R3</f>
        <v>DANH MỤC DỰ ÁN MỚI ĐẦU TƯ</v>
      </c>
      <c r="B3" s="531"/>
      <c r="C3" s="531"/>
      <c r="D3" s="531"/>
      <c r="E3" s="531"/>
      <c r="F3" s="531"/>
      <c r="G3" s="531"/>
      <c r="H3" s="531"/>
      <c r="I3" s="531"/>
      <c r="J3" s="531"/>
      <c r="K3" s="531"/>
      <c r="L3" s="531"/>
      <c r="M3" s="531"/>
      <c r="N3" s="531"/>
      <c r="O3" s="531"/>
    </row>
    <row r="4" spans="1:15" s="375" customFormat="1" ht="21">
      <c r="A4" s="532" t="str">
        <f>'B2-TWTN'!A4:R4</f>
        <v>(Kèm theo Quyết định số 3533/QĐ-UBND ngày 24/12/2021 của UBND tỉnh)</v>
      </c>
      <c r="B4" s="532"/>
      <c r="C4" s="532"/>
      <c r="D4" s="532"/>
      <c r="E4" s="532"/>
      <c r="F4" s="532"/>
      <c r="G4" s="532"/>
      <c r="H4" s="532"/>
      <c r="I4" s="532"/>
      <c r="J4" s="532"/>
      <c r="K4" s="532"/>
      <c r="L4" s="532"/>
      <c r="M4" s="532"/>
      <c r="N4" s="532"/>
      <c r="O4" s="532"/>
    </row>
    <row r="5" spans="1:15" s="374" customFormat="1" ht="21">
      <c r="A5" s="376"/>
      <c r="B5" s="377"/>
      <c r="C5" s="376"/>
      <c r="D5" s="533" t="s">
        <v>478</v>
      </c>
      <c r="E5" s="533"/>
      <c r="F5" s="533"/>
      <c r="G5" s="533"/>
      <c r="H5" s="533"/>
      <c r="I5" s="533"/>
      <c r="J5" s="533"/>
      <c r="K5" s="533"/>
      <c r="L5" s="533"/>
      <c r="M5" s="533"/>
      <c r="N5" s="533"/>
      <c r="O5" s="533"/>
    </row>
    <row r="6" spans="1:15" ht="33" customHeight="1">
      <c r="A6" s="527" t="s">
        <v>0</v>
      </c>
      <c r="B6" s="527" t="s">
        <v>1</v>
      </c>
      <c r="C6" s="527" t="s">
        <v>567</v>
      </c>
      <c r="D6" s="527"/>
      <c r="E6" s="527"/>
      <c r="F6" s="527"/>
      <c r="G6" s="534" t="s">
        <v>479</v>
      </c>
      <c r="H6" s="527" t="s">
        <v>565</v>
      </c>
      <c r="I6" s="527"/>
      <c r="J6" s="527"/>
      <c r="K6" s="528" t="s">
        <v>455</v>
      </c>
      <c r="L6" s="529"/>
      <c r="M6" s="530"/>
      <c r="N6" s="534" t="s">
        <v>9</v>
      </c>
      <c r="O6" s="527" t="s">
        <v>10</v>
      </c>
    </row>
    <row r="7" spans="1:15" ht="17.45" customHeight="1">
      <c r="A7" s="527"/>
      <c r="B7" s="527"/>
      <c r="C7" s="527" t="s">
        <v>457</v>
      </c>
      <c r="D7" s="527" t="s">
        <v>437</v>
      </c>
      <c r="E7" s="527" t="s">
        <v>17</v>
      </c>
      <c r="F7" s="527"/>
      <c r="G7" s="536"/>
      <c r="H7" s="527" t="s">
        <v>18</v>
      </c>
      <c r="I7" s="527" t="s">
        <v>17</v>
      </c>
      <c r="J7" s="527"/>
      <c r="K7" s="534" t="s">
        <v>18</v>
      </c>
      <c r="L7" s="534" t="s">
        <v>480</v>
      </c>
      <c r="M7" s="534" t="s">
        <v>20</v>
      </c>
      <c r="N7" s="536"/>
      <c r="O7" s="527"/>
    </row>
    <row r="8" spans="1:15" ht="67.5" customHeight="1">
      <c r="A8" s="527"/>
      <c r="B8" s="527"/>
      <c r="C8" s="527"/>
      <c r="D8" s="527"/>
      <c r="E8" s="379" t="s">
        <v>19</v>
      </c>
      <c r="F8" s="379" t="s">
        <v>20</v>
      </c>
      <c r="G8" s="535"/>
      <c r="H8" s="527"/>
      <c r="I8" s="379" t="s">
        <v>19</v>
      </c>
      <c r="J8" s="379" t="s">
        <v>20</v>
      </c>
      <c r="K8" s="535"/>
      <c r="L8" s="535"/>
      <c r="M8" s="535"/>
      <c r="N8" s="535"/>
      <c r="O8" s="527"/>
    </row>
    <row r="9" spans="1:15" s="382" customFormat="1">
      <c r="A9" s="380"/>
      <c r="B9" s="380" t="s">
        <v>166</v>
      </c>
      <c r="C9" s="381"/>
      <c r="D9" s="116">
        <f>D10</f>
        <v>22500</v>
      </c>
      <c r="E9" s="116">
        <f t="shared" ref="E9:M9" si="0">E10</f>
        <v>22500</v>
      </c>
      <c r="F9" s="116">
        <f t="shared" si="0"/>
        <v>0</v>
      </c>
      <c r="G9" s="116">
        <f t="shared" si="0"/>
        <v>22500</v>
      </c>
      <c r="H9" s="116">
        <f t="shared" si="0"/>
        <v>22500</v>
      </c>
      <c r="I9" s="116">
        <f t="shared" si="0"/>
        <v>22500</v>
      </c>
      <c r="J9" s="116">
        <f t="shared" si="0"/>
        <v>0</v>
      </c>
      <c r="K9" s="116">
        <f t="shared" si="0"/>
        <v>9000</v>
      </c>
      <c r="L9" s="116">
        <f t="shared" si="0"/>
        <v>9000</v>
      </c>
      <c r="M9" s="116">
        <f t="shared" si="0"/>
        <v>0</v>
      </c>
      <c r="N9" s="116"/>
      <c r="O9" s="116"/>
    </row>
    <row r="10" spans="1:15" s="385" customFormat="1">
      <c r="A10" s="138">
        <v>1</v>
      </c>
      <c r="B10" s="383" t="s">
        <v>443</v>
      </c>
      <c r="C10" s="384"/>
      <c r="D10" s="138">
        <f>SUM(D11:D12)</f>
        <v>22500</v>
      </c>
      <c r="E10" s="138">
        <f t="shared" ref="E10:M10" si="1">SUM(E11:E12)</f>
        <v>22500</v>
      </c>
      <c r="F10" s="138">
        <f t="shared" si="1"/>
        <v>0</v>
      </c>
      <c r="G10" s="138">
        <f t="shared" si="1"/>
        <v>22500</v>
      </c>
      <c r="H10" s="138">
        <f t="shared" si="1"/>
        <v>22500</v>
      </c>
      <c r="I10" s="138">
        <f t="shared" si="1"/>
        <v>22500</v>
      </c>
      <c r="J10" s="138">
        <f t="shared" si="1"/>
        <v>0</v>
      </c>
      <c r="K10" s="138">
        <f t="shared" si="1"/>
        <v>9000</v>
      </c>
      <c r="L10" s="138">
        <f t="shared" si="1"/>
        <v>9000</v>
      </c>
      <c r="M10" s="138">
        <f t="shared" si="1"/>
        <v>0</v>
      </c>
      <c r="N10" s="138"/>
      <c r="O10" s="442"/>
    </row>
    <row r="11" spans="1:15" s="389" customFormat="1" ht="76.5">
      <c r="A11" s="387" t="s">
        <v>103</v>
      </c>
      <c r="B11" s="388" t="s">
        <v>482</v>
      </c>
      <c r="C11" s="303" t="s">
        <v>484</v>
      </c>
      <c r="D11" s="112">
        <v>14000</v>
      </c>
      <c r="E11" s="112">
        <v>14000</v>
      </c>
      <c r="F11" s="112"/>
      <c r="G11" s="112">
        <f>D11</f>
        <v>14000</v>
      </c>
      <c r="H11" s="112">
        <v>14000</v>
      </c>
      <c r="I11" s="112">
        <v>14000</v>
      </c>
      <c r="J11" s="172"/>
      <c r="K11" s="386">
        <f>SUM(L11:M11)</f>
        <v>7500</v>
      </c>
      <c r="L11" s="386">
        <v>7500</v>
      </c>
      <c r="M11" s="386"/>
      <c r="N11" s="386" t="s">
        <v>481</v>
      </c>
      <c r="O11" s="440" t="s">
        <v>546</v>
      </c>
    </row>
    <row r="12" spans="1:15" s="389" customFormat="1" ht="76.5">
      <c r="A12" s="390">
        <v>2</v>
      </c>
      <c r="B12" s="391" t="s">
        <v>483</v>
      </c>
      <c r="C12" s="338" t="s">
        <v>485</v>
      </c>
      <c r="D12" s="392">
        <v>8500</v>
      </c>
      <c r="E12" s="392">
        <v>8500</v>
      </c>
      <c r="F12" s="392"/>
      <c r="G12" s="392">
        <f>D12</f>
        <v>8500</v>
      </c>
      <c r="H12" s="392">
        <v>8500</v>
      </c>
      <c r="I12" s="392">
        <v>8500</v>
      </c>
      <c r="J12" s="393"/>
      <c r="K12" s="394">
        <f>SUM(L12:M12)</f>
        <v>1500</v>
      </c>
      <c r="L12" s="394">
        <v>1500</v>
      </c>
      <c r="M12" s="394"/>
      <c r="N12" s="394" t="s">
        <v>481</v>
      </c>
      <c r="O12" s="441" t="s">
        <v>546</v>
      </c>
    </row>
    <row r="15" spans="1:15">
      <c r="O15" s="378"/>
    </row>
    <row r="16" spans="1:15">
      <c r="O16" s="378"/>
    </row>
    <row r="17" spans="15:15">
      <c r="O17" s="378"/>
    </row>
  </sheetData>
  <autoFilter ref="A5:O12"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</autoFilter>
  <mergeCells count="19">
    <mergeCell ref="A3:O3"/>
    <mergeCell ref="A4:O4"/>
    <mergeCell ref="D5:O5"/>
    <mergeCell ref="A6:A8"/>
    <mergeCell ref="B6:B8"/>
    <mergeCell ref="H7:H8"/>
    <mergeCell ref="I7:J7"/>
    <mergeCell ref="K7:K8"/>
    <mergeCell ref="L7:L8"/>
    <mergeCell ref="M7:M8"/>
    <mergeCell ref="C6:F6"/>
    <mergeCell ref="G6:G8"/>
    <mergeCell ref="N6:N8"/>
    <mergeCell ref="O6:O8"/>
    <mergeCell ref="C7:C8"/>
    <mergeCell ref="D7:D8"/>
    <mergeCell ref="E7:F7"/>
    <mergeCell ref="H6:J6"/>
    <mergeCell ref="K6:M6"/>
  </mergeCells>
  <pageMargins left="0.17" right="0.16" top="0.75" bottom="0.75" header="0.3" footer="0.3"/>
  <pageSetup paperSize="9" scale="77" orientation="landscape" r:id="rId1"/>
  <colBreaks count="1" manualBreakCount="1">
    <brk id="15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"/>
  <sheetViews>
    <sheetView view="pageBreakPreview" topLeftCell="A2" zoomScale="85" zoomScaleNormal="100" zoomScaleSheetLayoutView="85" workbookViewId="0">
      <selection activeCell="A4" sqref="A4:O4"/>
    </sheetView>
  </sheetViews>
  <sheetFormatPr defaultColWidth="8" defaultRowHeight="15.75"/>
  <cols>
    <col min="1" max="1" width="5.875" style="395" customWidth="1"/>
    <col min="2" max="2" width="39.625" style="378" customWidth="1"/>
    <col min="3" max="3" width="15.75" style="395" customWidth="1"/>
    <col min="4" max="5" width="9.75" style="395" customWidth="1"/>
    <col min="6" max="6" width="8" style="395" customWidth="1"/>
    <col min="7" max="7" width="9.75" style="395" hidden="1" customWidth="1"/>
    <col min="8" max="9" width="9.75" style="395" customWidth="1"/>
    <col min="10" max="10" width="8.75" style="395" customWidth="1"/>
    <col min="11" max="12" width="9.75" style="395" customWidth="1"/>
    <col min="13" max="13" width="9.5" style="395" customWidth="1"/>
    <col min="14" max="14" width="11.875" style="395" customWidth="1"/>
    <col min="15" max="15" width="15.625" style="395" customWidth="1"/>
    <col min="16" max="16384" width="8" style="378"/>
  </cols>
  <sheetData>
    <row r="1" spans="1:15" s="373" customFormat="1" ht="66" hidden="1" customHeight="1">
      <c r="A1" s="368"/>
      <c r="B1" s="348" t="s">
        <v>430</v>
      </c>
      <c r="C1" s="369" t="s">
        <v>473</v>
      </c>
      <c r="D1" s="370" t="s">
        <v>474</v>
      </c>
      <c r="E1" s="368" t="s">
        <v>475</v>
      </c>
      <c r="F1" s="371" t="s">
        <v>476</v>
      </c>
      <c r="G1" s="369" t="s">
        <v>477</v>
      </c>
      <c r="H1" s="372"/>
      <c r="I1" s="368"/>
      <c r="J1" s="368"/>
      <c r="K1" s="368"/>
      <c r="L1" s="368"/>
      <c r="M1" s="368"/>
      <c r="N1" s="368"/>
      <c r="O1" s="372"/>
    </row>
    <row r="2" spans="1:15" s="373" customFormat="1" ht="18.75">
      <c r="A2" s="368"/>
      <c r="B2" s="348"/>
      <c r="C2" s="369"/>
      <c r="D2" s="370"/>
      <c r="E2" s="368"/>
      <c r="F2" s="371"/>
      <c r="G2" s="369"/>
      <c r="H2" s="372"/>
      <c r="I2" s="368"/>
      <c r="J2" s="368"/>
      <c r="K2" s="368"/>
      <c r="L2" s="368"/>
      <c r="M2" s="368"/>
      <c r="N2" s="368"/>
      <c r="O2" s="372"/>
    </row>
    <row r="3" spans="1:15" s="374" customFormat="1" ht="21">
      <c r="A3" s="531" t="str">
        <f>'B2-TWTN'!A3:R3</f>
        <v>DANH MỤC DỰ ÁN MỚI ĐẦU TƯ</v>
      </c>
      <c r="B3" s="531"/>
      <c r="C3" s="531"/>
      <c r="D3" s="531"/>
      <c r="E3" s="531"/>
      <c r="F3" s="531"/>
      <c r="G3" s="531"/>
      <c r="H3" s="531"/>
      <c r="I3" s="531"/>
      <c r="J3" s="531"/>
      <c r="K3" s="531"/>
      <c r="L3" s="531"/>
      <c r="M3" s="531"/>
      <c r="N3" s="531"/>
      <c r="O3" s="531"/>
    </row>
    <row r="4" spans="1:15" s="375" customFormat="1" ht="21">
      <c r="A4" s="532" t="str">
        <f>'B2-TWTN'!A4:R4</f>
        <v>(Kèm theo Quyết định số 3533/QĐ-UBND ngày 24/12/2021 của UBND tỉnh)</v>
      </c>
      <c r="B4" s="532"/>
      <c r="C4" s="532"/>
      <c r="D4" s="532"/>
      <c r="E4" s="532"/>
      <c r="F4" s="532"/>
      <c r="G4" s="532"/>
      <c r="H4" s="532"/>
      <c r="I4" s="532"/>
      <c r="J4" s="532"/>
      <c r="K4" s="532"/>
      <c r="L4" s="532"/>
      <c r="M4" s="532"/>
      <c r="N4" s="532"/>
      <c r="O4" s="532"/>
    </row>
    <row r="5" spans="1:15" s="374" customFormat="1" ht="21">
      <c r="A5" s="376"/>
      <c r="B5" s="377"/>
      <c r="C5" s="376"/>
      <c r="D5" s="533" t="s">
        <v>478</v>
      </c>
      <c r="E5" s="533"/>
      <c r="F5" s="533"/>
      <c r="G5" s="533"/>
      <c r="H5" s="533"/>
      <c r="I5" s="533"/>
      <c r="J5" s="533"/>
      <c r="K5" s="533"/>
      <c r="L5" s="533"/>
      <c r="M5" s="533"/>
      <c r="N5" s="533"/>
      <c r="O5" s="533"/>
    </row>
    <row r="6" spans="1:15" ht="33" customHeight="1">
      <c r="A6" s="527" t="s">
        <v>0</v>
      </c>
      <c r="B6" s="527" t="s">
        <v>1</v>
      </c>
      <c r="C6" s="527" t="s">
        <v>567</v>
      </c>
      <c r="D6" s="527"/>
      <c r="E6" s="527"/>
      <c r="F6" s="527"/>
      <c r="G6" s="534" t="s">
        <v>479</v>
      </c>
      <c r="H6" s="527" t="s">
        <v>565</v>
      </c>
      <c r="I6" s="527"/>
      <c r="J6" s="527"/>
      <c r="K6" s="528" t="s">
        <v>455</v>
      </c>
      <c r="L6" s="529"/>
      <c r="M6" s="530"/>
      <c r="N6" s="534" t="s">
        <v>9</v>
      </c>
      <c r="O6" s="527" t="s">
        <v>10</v>
      </c>
    </row>
    <row r="7" spans="1:15" ht="17.45" customHeight="1">
      <c r="A7" s="527"/>
      <c r="B7" s="527"/>
      <c r="C7" s="527" t="s">
        <v>457</v>
      </c>
      <c r="D7" s="527" t="s">
        <v>437</v>
      </c>
      <c r="E7" s="527" t="s">
        <v>17</v>
      </c>
      <c r="F7" s="527"/>
      <c r="G7" s="536"/>
      <c r="H7" s="527" t="s">
        <v>18</v>
      </c>
      <c r="I7" s="527" t="s">
        <v>17</v>
      </c>
      <c r="J7" s="527"/>
      <c r="K7" s="534" t="s">
        <v>18</v>
      </c>
      <c r="L7" s="534" t="s">
        <v>480</v>
      </c>
      <c r="M7" s="534" t="s">
        <v>20</v>
      </c>
      <c r="N7" s="536"/>
      <c r="O7" s="527"/>
    </row>
    <row r="8" spans="1:15" ht="67.5" customHeight="1">
      <c r="A8" s="527"/>
      <c r="B8" s="527"/>
      <c r="C8" s="527"/>
      <c r="D8" s="527"/>
      <c r="E8" s="436" t="s">
        <v>19</v>
      </c>
      <c r="F8" s="436" t="s">
        <v>20</v>
      </c>
      <c r="G8" s="535"/>
      <c r="H8" s="527"/>
      <c r="I8" s="436" t="s">
        <v>19</v>
      </c>
      <c r="J8" s="436" t="s">
        <v>20</v>
      </c>
      <c r="K8" s="535"/>
      <c r="L8" s="535"/>
      <c r="M8" s="535"/>
      <c r="N8" s="535"/>
      <c r="O8" s="527"/>
    </row>
    <row r="9" spans="1:15" s="382" customFormat="1">
      <c r="A9" s="380"/>
      <c r="B9" s="380" t="s">
        <v>166</v>
      </c>
      <c r="C9" s="381"/>
      <c r="D9" s="116">
        <f>D10</f>
        <v>267000</v>
      </c>
      <c r="E9" s="116">
        <f t="shared" ref="E9:M9" si="0">E10</f>
        <v>267000</v>
      </c>
      <c r="F9" s="116">
        <f t="shared" si="0"/>
        <v>0</v>
      </c>
      <c r="G9" s="116">
        <f t="shared" si="0"/>
        <v>267000</v>
      </c>
      <c r="H9" s="116">
        <f t="shared" si="0"/>
        <v>267000</v>
      </c>
      <c r="I9" s="116">
        <f t="shared" si="0"/>
        <v>267000</v>
      </c>
      <c r="J9" s="116">
        <f t="shared" si="0"/>
        <v>0</v>
      </c>
      <c r="K9" s="116">
        <f t="shared" si="0"/>
        <v>70000</v>
      </c>
      <c r="L9" s="116">
        <f t="shared" si="0"/>
        <v>70000</v>
      </c>
      <c r="M9" s="116">
        <f t="shared" si="0"/>
        <v>0</v>
      </c>
      <c r="N9" s="116"/>
      <c r="O9" s="116"/>
    </row>
    <row r="10" spans="1:15" s="385" customFormat="1" ht="24" customHeight="1">
      <c r="A10" s="138" t="s">
        <v>26</v>
      </c>
      <c r="B10" s="383" t="s">
        <v>443</v>
      </c>
      <c r="C10" s="384"/>
      <c r="D10" s="138">
        <f>SUM(D11:D12)</f>
        <v>267000</v>
      </c>
      <c r="E10" s="138">
        <f t="shared" ref="E10:M10" si="1">SUM(E11:E12)</f>
        <v>267000</v>
      </c>
      <c r="F10" s="138">
        <f t="shared" si="1"/>
        <v>0</v>
      </c>
      <c r="G10" s="138">
        <f t="shared" si="1"/>
        <v>267000</v>
      </c>
      <c r="H10" s="138">
        <f t="shared" si="1"/>
        <v>267000</v>
      </c>
      <c r="I10" s="138">
        <f t="shared" si="1"/>
        <v>267000</v>
      </c>
      <c r="J10" s="138">
        <f t="shared" si="1"/>
        <v>0</v>
      </c>
      <c r="K10" s="138">
        <f t="shared" si="1"/>
        <v>70000</v>
      </c>
      <c r="L10" s="138">
        <f t="shared" si="1"/>
        <v>70000</v>
      </c>
      <c r="M10" s="138">
        <f t="shared" si="1"/>
        <v>0</v>
      </c>
      <c r="N10" s="138"/>
      <c r="O10" s="73"/>
    </row>
    <row r="11" spans="1:15" s="389" customFormat="1" ht="102">
      <c r="A11" s="387" t="s">
        <v>103</v>
      </c>
      <c r="B11" s="388" t="s">
        <v>537</v>
      </c>
      <c r="C11" s="303" t="s">
        <v>538</v>
      </c>
      <c r="D11" s="112">
        <v>69700</v>
      </c>
      <c r="E11" s="112">
        <v>69700</v>
      </c>
      <c r="F11" s="112"/>
      <c r="G11" s="112">
        <f>D11</f>
        <v>69700</v>
      </c>
      <c r="H11" s="112">
        <v>69700</v>
      </c>
      <c r="I11" s="112">
        <v>69700</v>
      </c>
      <c r="J11" s="172"/>
      <c r="K11" s="386">
        <v>20000</v>
      </c>
      <c r="L11" s="386">
        <v>20000</v>
      </c>
      <c r="M11" s="386"/>
      <c r="N11" s="386" t="s">
        <v>536</v>
      </c>
      <c r="O11" s="440" t="s">
        <v>546</v>
      </c>
    </row>
    <row r="12" spans="1:15" s="389" customFormat="1" ht="102">
      <c r="A12" s="390">
        <v>2</v>
      </c>
      <c r="B12" s="391" t="s">
        <v>539</v>
      </c>
      <c r="C12" s="338" t="s">
        <v>540</v>
      </c>
      <c r="D12" s="392">
        <v>197300</v>
      </c>
      <c r="E12" s="392">
        <v>197300</v>
      </c>
      <c r="F12" s="392"/>
      <c r="G12" s="392">
        <f>E12</f>
        <v>197300</v>
      </c>
      <c r="H12" s="392">
        <v>197300</v>
      </c>
      <c r="I12" s="392">
        <v>197300</v>
      </c>
      <c r="J12" s="393"/>
      <c r="K12" s="394">
        <v>50000</v>
      </c>
      <c r="L12" s="394">
        <v>50000</v>
      </c>
      <c r="M12" s="394"/>
      <c r="N12" s="394" t="s">
        <v>536</v>
      </c>
      <c r="O12" s="441" t="s">
        <v>546</v>
      </c>
    </row>
    <row r="15" spans="1:15">
      <c r="O15" s="378"/>
    </row>
    <row r="16" spans="1:15">
      <c r="O16" s="378"/>
    </row>
    <row r="17" spans="15:15">
      <c r="O17" s="378"/>
    </row>
  </sheetData>
  <autoFilter ref="A5:O12"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</autoFilter>
  <mergeCells count="19">
    <mergeCell ref="K7:K8"/>
    <mergeCell ref="L7:L8"/>
    <mergeCell ref="M7:M8"/>
    <mergeCell ref="A3:O3"/>
    <mergeCell ref="A4:O4"/>
    <mergeCell ref="D5:O5"/>
    <mergeCell ref="A6:A8"/>
    <mergeCell ref="B6:B8"/>
    <mergeCell ref="C6:F6"/>
    <mergeCell ref="G6:G8"/>
    <mergeCell ref="H6:J6"/>
    <mergeCell ref="K6:M6"/>
    <mergeCell ref="N6:N8"/>
    <mergeCell ref="O6:O8"/>
    <mergeCell ref="C7:C8"/>
    <mergeCell ref="D7:D8"/>
    <mergeCell ref="E7:F7"/>
    <mergeCell ref="H7:H8"/>
    <mergeCell ref="I7:J7"/>
  </mergeCells>
  <pageMargins left="0.17" right="0.16" top="0.75" bottom="0.75" header="0.3" footer="0.3"/>
  <pageSetup paperSize="9" scale="78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4"/>
  <sheetViews>
    <sheetView view="pageBreakPreview" zoomScale="85" zoomScaleNormal="85" zoomScaleSheetLayoutView="85" workbookViewId="0">
      <pane xSplit="2" ySplit="9" topLeftCell="C10" activePane="bottomRight" state="frozen"/>
      <selection pane="topRight" activeCell="C1" sqref="C1"/>
      <selection pane="bottomLeft" activeCell="A10" sqref="A10"/>
      <selection pane="bottomRight" activeCell="A3" sqref="A3:V3"/>
    </sheetView>
  </sheetViews>
  <sheetFormatPr defaultColWidth="7.875" defaultRowHeight="16.5"/>
  <cols>
    <col min="1" max="1" width="4.875" style="302" customWidth="1"/>
    <col min="2" max="2" width="41.125" style="302" bestFit="1" customWidth="1"/>
    <col min="3" max="4" width="8.125" style="302" customWidth="1"/>
    <col min="5" max="5" width="11.75" style="302" customWidth="1"/>
    <col min="6" max="8" width="8.875" style="310" customWidth="1"/>
    <col min="9" max="10" width="8.875" style="310" hidden="1" customWidth="1"/>
    <col min="11" max="11" width="7.125" style="310" hidden="1" customWidth="1"/>
    <col min="12" max="13" width="8.875" style="310" customWidth="1"/>
    <col min="14" max="14" width="8.25" style="310" customWidth="1"/>
    <col min="15" max="17" width="8.875" style="310" hidden="1" customWidth="1"/>
    <col min="18" max="19" width="8.875" style="310" customWidth="1"/>
    <col min="20" max="20" width="7.875" style="310" customWidth="1"/>
    <col min="21" max="21" width="19.75" style="302" customWidth="1"/>
    <col min="22" max="22" width="11.125" style="302" customWidth="1"/>
    <col min="23" max="23" width="14.125" style="302" bestFit="1" customWidth="1"/>
    <col min="24" max="16384" width="7.875" style="302"/>
  </cols>
  <sheetData>
    <row r="1" spans="1:23" s="297" customFormat="1" ht="19.5">
      <c r="A1" s="439"/>
      <c r="B1" s="439"/>
      <c r="C1" s="439"/>
      <c r="D1" s="439"/>
      <c r="E1" s="439"/>
      <c r="F1" s="476"/>
      <c r="G1" s="476"/>
      <c r="H1" s="476"/>
      <c r="I1" s="476"/>
      <c r="J1" s="476"/>
      <c r="K1" s="476"/>
      <c r="L1" s="476"/>
      <c r="M1" s="476"/>
      <c r="N1" s="476"/>
      <c r="O1" s="477"/>
      <c r="P1" s="477"/>
      <c r="Q1" s="477"/>
      <c r="R1" s="477"/>
      <c r="S1" s="477"/>
      <c r="T1" s="477"/>
      <c r="U1" s="477"/>
      <c r="V1" s="477"/>
      <c r="W1" s="439"/>
    </row>
    <row r="2" spans="1:23" s="299" customFormat="1" ht="27" customHeight="1">
      <c r="A2" s="537" t="str">
        <f>'B2-TWTN'!A3:R3</f>
        <v>DANH MỤC DỰ ÁN MỚI ĐẦU TƯ</v>
      </c>
      <c r="B2" s="537"/>
      <c r="C2" s="537"/>
      <c r="D2" s="537"/>
      <c r="E2" s="537"/>
      <c r="F2" s="537"/>
      <c r="G2" s="537"/>
      <c r="H2" s="537"/>
      <c r="I2" s="537"/>
      <c r="J2" s="537"/>
      <c r="K2" s="537"/>
      <c r="L2" s="537"/>
      <c r="M2" s="537"/>
      <c r="N2" s="537"/>
      <c r="O2" s="537"/>
      <c r="P2" s="537"/>
      <c r="Q2" s="537"/>
      <c r="R2" s="537"/>
      <c r="S2" s="537"/>
      <c r="T2" s="537"/>
      <c r="U2" s="537"/>
      <c r="V2" s="537"/>
      <c r="W2" s="478"/>
    </row>
    <row r="3" spans="1:23" s="297" customFormat="1" ht="24" customHeight="1">
      <c r="A3" s="538" t="str">
        <f>'B2-TWTN'!A4:R4</f>
        <v>(Kèm theo Quyết định số 3533/QĐ-UBND ngày 24/12/2021 của UBND tỉnh)</v>
      </c>
      <c r="B3" s="539"/>
      <c r="C3" s="539"/>
      <c r="D3" s="539"/>
      <c r="E3" s="539"/>
      <c r="F3" s="539"/>
      <c r="G3" s="539"/>
      <c r="H3" s="539"/>
      <c r="I3" s="539"/>
      <c r="J3" s="539"/>
      <c r="K3" s="539"/>
      <c r="L3" s="539"/>
      <c r="M3" s="539"/>
      <c r="N3" s="539"/>
      <c r="O3" s="539"/>
      <c r="P3" s="539"/>
      <c r="Q3" s="539"/>
      <c r="R3" s="539"/>
      <c r="S3" s="539"/>
      <c r="T3" s="539"/>
      <c r="U3" s="539"/>
      <c r="V3" s="539"/>
      <c r="W3" s="439"/>
    </row>
    <row r="4" spans="1:23" s="299" customFormat="1" ht="18.75">
      <c r="A4" s="478"/>
      <c r="B4" s="478"/>
      <c r="C4" s="478"/>
      <c r="D4" s="478"/>
      <c r="E4" s="478"/>
      <c r="F4" s="479"/>
      <c r="G4" s="479"/>
      <c r="H4" s="479"/>
      <c r="I4" s="479"/>
      <c r="J4" s="479"/>
      <c r="K4" s="479"/>
      <c r="L4" s="479"/>
      <c r="M4" s="479"/>
      <c r="N4" s="479"/>
      <c r="O4" s="479"/>
      <c r="P4" s="479"/>
      <c r="Q4" s="479"/>
      <c r="R4" s="479"/>
      <c r="S4" s="479"/>
      <c r="T4" s="540" t="s">
        <v>424</v>
      </c>
      <c r="U4" s="540"/>
      <c r="V4" s="540"/>
      <c r="W4" s="478"/>
    </row>
    <row r="5" spans="1:23" s="300" customFormat="1" ht="27" customHeight="1">
      <c r="A5" s="519" t="s">
        <v>0</v>
      </c>
      <c r="B5" s="519" t="s">
        <v>425</v>
      </c>
      <c r="C5" s="524" t="s">
        <v>431</v>
      </c>
      <c r="D5" s="524" t="s">
        <v>4</v>
      </c>
      <c r="E5" s="519" t="s">
        <v>568</v>
      </c>
      <c r="F5" s="519"/>
      <c r="G5" s="519"/>
      <c r="H5" s="519"/>
      <c r="I5" s="519" t="s">
        <v>432</v>
      </c>
      <c r="J5" s="519"/>
      <c r="K5" s="519"/>
      <c r="L5" s="519" t="s">
        <v>566</v>
      </c>
      <c r="M5" s="519"/>
      <c r="N5" s="519"/>
      <c r="O5" s="519" t="s">
        <v>433</v>
      </c>
      <c r="P5" s="519"/>
      <c r="Q5" s="519"/>
      <c r="R5" s="519" t="s">
        <v>455</v>
      </c>
      <c r="S5" s="519"/>
      <c r="T5" s="519"/>
      <c r="U5" s="519" t="s">
        <v>9</v>
      </c>
      <c r="V5" s="519" t="s">
        <v>10</v>
      </c>
      <c r="W5" s="350"/>
    </row>
    <row r="6" spans="1:23" s="300" customFormat="1" ht="38.25" customHeight="1">
      <c r="A6" s="519"/>
      <c r="B6" s="519"/>
      <c r="C6" s="525"/>
      <c r="D6" s="525"/>
      <c r="E6" s="519" t="s">
        <v>427</v>
      </c>
      <c r="F6" s="519" t="s">
        <v>422</v>
      </c>
      <c r="G6" s="519"/>
      <c r="H6" s="519"/>
      <c r="I6" s="519"/>
      <c r="J6" s="519"/>
      <c r="K6" s="519"/>
      <c r="L6" s="519"/>
      <c r="M6" s="519"/>
      <c r="N6" s="519"/>
      <c r="O6" s="519"/>
      <c r="P6" s="519"/>
      <c r="Q6" s="519"/>
      <c r="R6" s="519"/>
      <c r="S6" s="519"/>
      <c r="T6" s="519"/>
      <c r="U6" s="519"/>
      <c r="V6" s="519"/>
      <c r="W6" s="350"/>
    </row>
    <row r="7" spans="1:23" s="300" customFormat="1" ht="16.5" customHeight="1">
      <c r="A7" s="519"/>
      <c r="B7" s="519"/>
      <c r="C7" s="525"/>
      <c r="D7" s="525"/>
      <c r="E7" s="519"/>
      <c r="F7" s="519" t="s">
        <v>423</v>
      </c>
      <c r="G7" s="519" t="s">
        <v>428</v>
      </c>
      <c r="H7" s="519"/>
      <c r="I7" s="519" t="s">
        <v>423</v>
      </c>
      <c r="J7" s="519" t="s">
        <v>17</v>
      </c>
      <c r="K7" s="519"/>
      <c r="L7" s="519" t="s">
        <v>423</v>
      </c>
      <c r="M7" s="519" t="s">
        <v>17</v>
      </c>
      <c r="N7" s="519"/>
      <c r="O7" s="519" t="s">
        <v>423</v>
      </c>
      <c r="P7" s="519" t="s">
        <v>17</v>
      </c>
      <c r="Q7" s="519"/>
      <c r="R7" s="519" t="s">
        <v>423</v>
      </c>
      <c r="S7" s="519" t="s">
        <v>17</v>
      </c>
      <c r="T7" s="519"/>
      <c r="U7" s="519"/>
      <c r="V7" s="519"/>
      <c r="W7" s="350"/>
    </row>
    <row r="8" spans="1:23" s="300" customFormat="1" ht="16.5" customHeight="1">
      <c r="A8" s="519"/>
      <c r="B8" s="519"/>
      <c r="C8" s="525"/>
      <c r="D8" s="525"/>
      <c r="E8" s="519"/>
      <c r="F8" s="519"/>
      <c r="G8" s="519" t="s">
        <v>429</v>
      </c>
      <c r="H8" s="519" t="s">
        <v>20</v>
      </c>
      <c r="I8" s="519"/>
      <c r="J8" s="519" t="s">
        <v>429</v>
      </c>
      <c r="K8" s="519" t="s">
        <v>20</v>
      </c>
      <c r="L8" s="519"/>
      <c r="M8" s="519" t="s">
        <v>429</v>
      </c>
      <c r="N8" s="519" t="s">
        <v>20</v>
      </c>
      <c r="O8" s="519"/>
      <c r="P8" s="519" t="s">
        <v>429</v>
      </c>
      <c r="Q8" s="519" t="s">
        <v>20</v>
      </c>
      <c r="R8" s="519"/>
      <c r="S8" s="519" t="s">
        <v>429</v>
      </c>
      <c r="T8" s="519" t="s">
        <v>20</v>
      </c>
      <c r="U8" s="519"/>
      <c r="V8" s="519"/>
      <c r="W8" s="350"/>
    </row>
    <row r="9" spans="1:23" s="300" customFormat="1" ht="78" customHeight="1">
      <c r="A9" s="519"/>
      <c r="B9" s="519"/>
      <c r="C9" s="526"/>
      <c r="D9" s="526"/>
      <c r="E9" s="519"/>
      <c r="F9" s="519"/>
      <c r="G9" s="519"/>
      <c r="H9" s="519"/>
      <c r="I9" s="519"/>
      <c r="J9" s="519"/>
      <c r="K9" s="519"/>
      <c r="L9" s="519"/>
      <c r="M9" s="519"/>
      <c r="N9" s="519"/>
      <c r="O9" s="519"/>
      <c r="P9" s="519"/>
      <c r="Q9" s="519"/>
      <c r="R9" s="519"/>
      <c r="S9" s="519"/>
      <c r="T9" s="519"/>
      <c r="U9" s="519"/>
      <c r="V9" s="519"/>
      <c r="W9" s="350"/>
    </row>
    <row r="10" spans="1:23" s="300" customFormat="1" ht="21" customHeight="1">
      <c r="A10" s="353"/>
      <c r="B10" s="352" t="s">
        <v>166</v>
      </c>
      <c r="C10" s="353"/>
      <c r="D10" s="353"/>
      <c r="E10" s="353"/>
      <c r="F10" s="396">
        <f>F11</f>
        <v>118613</v>
      </c>
      <c r="G10" s="396">
        <f t="shared" ref="G10:T10" si="0">G11</f>
        <v>90000</v>
      </c>
      <c r="H10" s="396">
        <f t="shared" si="0"/>
        <v>28613</v>
      </c>
      <c r="I10" s="396">
        <f t="shared" si="0"/>
        <v>0</v>
      </c>
      <c r="J10" s="396">
        <f t="shared" si="0"/>
        <v>0</v>
      </c>
      <c r="K10" s="396">
        <f t="shared" si="0"/>
        <v>0</v>
      </c>
      <c r="L10" s="396">
        <f t="shared" si="0"/>
        <v>118613</v>
      </c>
      <c r="M10" s="396">
        <f t="shared" si="0"/>
        <v>90000</v>
      </c>
      <c r="N10" s="396">
        <f t="shared" si="0"/>
        <v>28613</v>
      </c>
      <c r="O10" s="396">
        <f t="shared" si="0"/>
        <v>55000</v>
      </c>
      <c r="P10" s="396">
        <f t="shared" si="0"/>
        <v>55000</v>
      </c>
      <c r="Q10" s="396">
        <f t="shared" si="0"/>
        <v>0</v>
      </c>
      <c r="R10" s="396">
        <f t="shared" si="0"/>
        <v>55000</v>
      </c>
      <c r="S10" s="396">
        <f t="shared" si="0"/>
        <v>55000</v>
      </c>
      <c r="T10" s="396">
        <f t="shared" si="0"/>
        <v>0</v>
      </c>
      <c r="U10" s="353"/>
      <c r="V10" s="353"/>
      <c r="W10" s="350"/>
    </row>
    <row r="11" spans="1:23" s="300" customFormat="1" ht="21" customHeight="1">
      <c r="A11" s="354">
        <v>1</v>
      </c>
      <c r="B11" s="397" t="s">
        <v>40</v>
      </c>
      <c r="C11" s="397"/>
      <c r="D11" s="355"/>
      <c r="E11" s="480"/>
      <c r="F11" s="355">
        <f>SUM(F12:F14)</f>
        <v>118613</v>
      </c>
      <c r="G11" s="355">
        <f t="shared" ref="G11:T11" si="1">SUM(G12:G14)</f>
        <v>90000</v>
      </c>
      <c r="H11" s="355">
        <f t="shared" si="1"/>
        <v>28613</v>
      </c>
      <c r="I11" s="355">
        <f t="shared" si="1"/>
        <v>0</v>
      </c>
      <c r="J11" s="355">
        <f t="shared" si="1"/>
        <v>0</v>
      </c>
      <c r="K11" s="355">
        <f t="shared" si="1"/>
        <v>0</v>
      </c>
      <c r="L11" s="355">
        <f t="shared" si="1"/>
        <v>118613</v>
      </c>
      <c r="M11" s="355">
        <f t="shared" si="1"/>
        <v>90000</v>
      </c>
      <c r="N11" s="355">
        <f t="shared" si="1"/>
        <v>28613</v>
      </c>
      <c r="O11" s="355">
        <f t="shared" si="1"/>
        <v>55000</v>
      </c>
      <c r="P11" s="355">
        <f t="shared" si="1"/>
        <v>55000</v>
      </c>
      <c r="Q11" s="355">
        <f t="shared" si="1"/>
        <v>0</v>
      </c>
      <c r="R11" s="355">
        <f t="shared" si="1"/>
        <v>55000</v>
      </c>
      <c r="S11" s="355">
        <f t="shared" si="1"/>
        <v>55000</v>
      </c>
      <c r="T11" s="355">
        <f t="shared" si="1"/>
        <v>0</v>
      </c>
      <c r="U11" s="274"/>
      <c r="V11" s="274"/>
      <c r="W11" s="350"/>
    </row>
    <row r="12" spans="1:23" s="252" customFormat="1" ht="54" customHeight="1">
      <c r="A12" s="277">
        <v>1</v>
      </c>
      <c r="B12" s="288" t="s">
        <v>515</v>
      </c>
      <c r="C12" s="269" t="s">
        <v>29</v>
      </c>
      <c r="D12" s="296">
        <v>2022</v>
      </c>
      <c r="E12" s="269" t="s">
        <v>516</v>
      </c>
      <c r="F12" s="296">
        <v>14999</v>
      </c>
      <c r="G12" s="296">
        <v>10000</v>
      </c>
      <c r="H12" s="270">
        <v>4999</v>
      </c>
      <c r="I12" s="270"/>
      <c r="J12" s="270"/>
      <c r="K12" s="270"/>
      <c r="L12" s="270">
        <v>14999</v>
      </c>
      <c r="M12" s="270">
        <v>10000</v>
      </c>
      <c r="N12" s="270">
        <v>4999</v>
      </c>
      <c r="O12" s="270">
        <v>10000</v>
      </c>
      <c r="P12" s="270">
        <v>10000</v>
      </c>
      <c r="Q12" s="270"/>
      <c r="R12" s="270">
        <v>10000</v>
      </c>
      <c r="S12" s="270">
        <v>10000</v>
      </c>
      <c r="T12" s="270"/>
      <c r="U12" s="274" t="s">
        <v>513</v>
      </c>
      <c r="V12" s="475" t="s">
        <v>453</v>
      </c>
      <c r="W12" s="358"/>
    </row>
    <row r="13" spans="1:23" s="252" customFormat="1" ht="43.5" customHeight="1">
      <c r="A13" s="339">
        <v>2</v>
      </c>
      <c r="B13" s="417" t="s">
        <v>543</v>
      </c>
      <c r="C13" s="408" t="s">
        <v>42</v>
      </c>
      <c r="D13" s="454">
        <v>2022</v>
      </c>
      <c r="E13" s="408" t="s">
        <v>544</v>
      </c>
      <c r="F13" s="454">
        <v>28614</v>
      </c>
      <c r="G13" s="454">
        <v>20000</v>
      </c>
      <c r="H13" s="455">
        <f>F13-G13</f>
        <v>8614</v>
      </c>
      <c r="I13" s="455"/>
      <c r="J13" s="455"/>
      <c r="K13" s="455"/>
      <c r="L13" s="454">
        <v>28614</v>
      </c>
      <c r="M13" s="454">
        <v>20000</v>
      </c>
      <c r="N13" s="455">
        <f>L13-M13</f>
        <v>8614</v>
      </c>
      <c r="O13" s="455">
        <v>15000</v>
      </c>
      <c r="P13" s="455">
        <v>15000</v>
      </c>
      <c r="Q13" s="455"/>
      <c r="R13" s="455">
        <v>15000</v>
      </c>
      <c r="S13" s="455">
        <v>15000</v>
      </c>
      <c r="T13" s="455"/>
      <c r="U13" s="415" t="s">
        <v>545</v>
      </c>
      <c r="V13" s="475" t="s">
        <v>453</v>
      </c>
      <c r="W13" s="358"/>
    </row>
    <row r="14" spans="1:23" s="252" customFormat="1" ht="54.75" customHeight="1">
      <c r="A14" s="306">
        <v>3</v>
      </c>
      <c r="B14" s="290" t="s">
        <v>499</v>
      </c>
      <c r="C14" s="275" t="s">
        <v>29</v>
      </c>
      <c r="D14" s="347">
        <v>2022</v>
      </c>
      <c r="E14" s="275" t="s">
        <v>498</v>
      </c>
      <c r="F14" s="347">
        <v>75000</v>
      </c>
      <c r="G14" s="347">
        <v>60000</v>
      </c>
      <c r="H14" s="276">
        <f>F14-G14</f>
        <v>15000</v>
      </c>
      <c r="I14" s="276"/>
      <c r="J14" s="276"/>
      <c r="K14" s="276"/>
      <c r="L14" s="347">
        <v>75000</v>
      </c>
      <c r="M14" s="347">
        <v>60000</v>
      </c>
      <c r="N14" s="276">
        <f>L14-M14</f>
        <v>15000</v>
      </c>
      <c r="O14" s="276">
        <v>30000</v>
      </c>
      <c r="P14" s="276">
        <v>30000</v>
      </c>
      <c r="Q14" s="276"/>
      <c r="R14" s="276">
        <v>30000</v>
      </c>
      <c r="S14" s="276">
        <v>30000</v>
      </c>
      <c r="T14" s="276"/>
      <c r="U14" s="289" t="s">
        <v>454</v>
      </c>
      <c r="V14" s="481" t="s">
        <v>453</v>
      </c>
      <c r="W14" s="358"/>
    </row>
  </sheetData>
  <mergeCells count="36">
    <mergeCell ref="A2:V2"/>
    <mergeCell ref="A3:V3"/>
    <mergeCell ref="T4:V4"/>
    <mergeCell ref="A5:A9"/>
    <mergeCell ref="B5:B9"/>
    <mergeCell ref="C5:C9"/>
    <mergeCell ref="D5:D9"/>
    <mergeCell ref="E5:H5"/>
    <mergeCell ref="U5:U9"/>
    <mergeCell ref="V5:V9"/>
    <mergeCell ref="P7:Q7"/>
    <mergeCell ref="R7:R9"/>
    <mergeCell ref="S7:T7"/>
    <mergeCell ref="P8:P9"/>
    <mergeCell ref="M7:N7"/>
    <mergeCell ref="O7:O9"/>
    <mergeCell ref="Q8:Q9"/>
    <mergeCell ref="S8:S9"/>
    <mergeCell ref="T8:T9"/>
    <mergeCell ref="I5:K6"/>
    <mergeCell ref="L5:N6"/>
    <mergeCell ref="O5:Q6"/>
    <mergeCell ref="R5:T6"/>
    <mergeCell ref="J7:K7"/>
    <mergeCell ref="J8:J9"/>
    <mergeCell ref="K8:K9"/>
    <mergeCell ref="M8:M9"/>
    <mergeCell ref="N8:N9"/>
    <mergeCell ref="L7:L9"/>
    <mergeCell ref="E6:E9"/>
    <mergeCell ref="F6:H6"/>
    <mergeCell ref="F7:F9"/>
    <mergeCell ref="G7:H7"/>
    <mergeCell ref="I7:I9"/>
    <mergeCell ref="G8:G9"/>
    <mergeCell ref="H8:H9"/>
  </mergeCells>
  <pageMargins left="0.17" right="0.19" top="0.53" bottom="0.4" header="0.5" footer="0.34"/>
  <pageSetup paperSize="9" scale="74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2"/>
  <sheetViews>
    <sheetView view="pageBreakPreview" zoomScale="85" zoomScaleNormal="85" zoomScaleSheetLayoutView="85" workbookViewId="0">
      <selection activeCell="A3" sqref="A3:V3"/>
    </sheetView>
  </sheetViews>
  <sheetFormatPr defaultColWidth="7.875" defaultRowHeight="16.5"/>
  <cols>
    <col min="1" max="1" width="4.875" style="302" customWidth="1"/>
    <col min="2" max="2" width="26.125" style="302" customWidth="1"/>
    <col min="3" max="3" width="7.125" style="302" customWidth="1"/>
    <col min="4" max="4" width="7" style="302" customWidth="1"/>
    <col min="5" max="5" width="9" style="302" customWidth="1"/>
    <col min="6" max="6" width="11.375" style="302" customWidth="1"/>
    <col min="7" max="8" width="8.75" style="302" customWidth="1"/>
    <col min="9" max="11" width="8.75" style="302" hidden="1" customWidth="1"/>
    <col min="12" max="12" width="10.375" style="302" customWidth="1"/>
    <col min="13" max="14" width="8.75" style="302" customWidth="1"/>
    <col min="15" max="17" width="8.75" style="302" hidden="1" customWidth="1"/>
    <col min="18" max="20" width="8.75" style="302" customWidth="1"/>
    <col min="21" max="21" width="12.75" style="302" customWidth="1"/>
    <col min="22" max="22" width="27.25" style="302" customWidth="1"/>
    <col min="23" max="16384" width="7.875" style="302"/>
  </cols>
  <sheetData>
    <row r="1" spans="1:22" s="297" customFormat="1" ht="19.5">
      <c r="O1" s="298"/>
      <c r="P1" s="298"/>
      <c r="Q1" s="298"/>
      <c r="R1" s="298"/>
      <c r="S1" s="298"/>
      <c r="T1" s="298"/>
      <c r="U1" s="298"/>
      <c r="V1" s="298"/>
    </row>
    <row r="2" spans="1:22" s="297" customFormat="1" ht="27" customHeight="1">
      <c r="A2" s="542" t="str">
        <f>'B2-TWTN'!A3:R3</f>
        <v>DANH MỤC DỰ ÁN MỚI ĐẦU TƯ</v>
      </c>
      <c r="B2" s="542"/>
      <c r="C2" s="542"/>
      <c r="D2" s="542"/>
      <c r="E2" s="542"/>
      <c r="F2" s="542"/>
      <c r="G2" s="542"/>
      <c r="H2" s="542"/>
      <c r="I2" s="542"/>
      <c r="J2" s="542"/>
      <c r="K2" s="542"/>
      <c r="L2" s="542"/>
      <c r="M2" s="542"/>
      <c r="N2" s="542"/>
      <c r="O2" s="542"/>
      <c r="P2" s="542"/>
      <c r="Q2" s="542"/>
      <c r="R2" s="542"/>
      <c r="S2" s="542"/>
      <c r="T2" s="542"/>
      <c r="U2" s="542"/>
      <c r="V2" s="542"/>
    </row>
    <row r="3" spans="1:22" s="297" customFormat="1" ht="24" customHeight="1">
      <c r="A3" s="543" t="str">
        <f>B7.2AN!A4</f>
        <v>(Kèm theo Quyết định số 3533/QĐ-UBND ngày 24/12/2021 của UBND tỉnh)</v>
      </c>
      <c r="B3" s="543"/>
      <c r="C3" s="543"/>
      <c r="D3" s="543"/>
      <c r="E3" s="543"/>
      <c r="F3" s="543"/>
      <c r="G3" s="543"/>
      <c r="H3" s="543"/>
      <c r="I3" s="543"/>
      <c r="J3" s="543"/>
      <c r="K3" s="543"/>
      <c r="L3" s="543"/>
      <c r="M3" s="543"/>
      <c r="N3" s="543"/>
      <c r="O3" s="543"/>
      <c r="P3" s="543"/>
      <c r="Q3" s="543"/>
      <c r="R3" s="543"/>
      <c r="S3" s="543"/>
      <c r="T3" s="543"/>
      <c r="U3" s="543"/>
      <c r="V3" s="543"/>
    </row>
    <row r="4" spans="1:22" s="299" customFormat="1" ht="18.75">
      <c r="T4" s="544" t="s">
        <v>424</v>
      </c>
      <c r="U4" s="544"/>
      <c r="V4" s="544"/>
    </row>
    <row r="5" spans="1:22" s="300" customFormat="1" ht="27" customHeight="1">
      <c r="A5" s="541" t="s">
        <v>0</v>
      </c>
      <c r="B5" s="541" t="s">
        <v>425</v>
      </c>
      <c r="C5" s="545" t="s">
        <v>431</v>
      </c>
      <c r="D5" s="545" t="s">
        <v>4</v>
      </c>
      <c r="E5" s="541" t="s">
        <v>568</v>
      </c>
      <c r="F5" s="541"/>
      <c r="G5" s="541"/>
      <c r="H5" s="541"/>
      <c r="I5" s="541" t="s">
        <v>432</v>
      </c>
      <c r="J5" s="541"/>
      <c r="K5" s="541"/>
      <c r="L5" s="541" t="s">
        <v>566</v>
      </c>
      <c r="M5" s="541"/>
      <c r="N5" s="541"/>
      <c r="O5" s="541" t="s">
        <v>433</v>
      </c>
      <c r="P5" s="541"/>
      <c r="Q5" s="541"/>
      <c r="R5" s="541" t="s">
        <v>455</v>
      </c>
      <c r="S5" s="541"/>
      <c r="T5" s="541"/>
      <c r="U5" s="541" t="s">
        <v>9</v>
      </c>
      <c r="V5" s="541" t="s">
        <v>10</v>
      </c>
    </row>
    <row r="6" spans="1:22" s="300" customFormat="1" ht="38.25" customHeight="1">
      <c r="A6" s="541"/>
      <c r="B6" s="541"/>
      <c r="C6" s="546"/>
      <c r="D6" s="546"/>
      <c r="E6" s="541" t="s">
        <v>427</v>
      </c>
      <c r="F6" s="541" t="s">
        <v>422</v>
      </c>
      <c r="G6" s="541"/>
      <c r="H6" s="541"/>
      <c r="I6" s="541"/>
      <c r="J6" s="541"/>
      <c r="K6" s="541"/>
      <c r="L6" s="541"/>
      <c r="M6" s="541"/>
      <c r="N6" s="541"/>
      <c r="O6" s="541"/>
      <c r="P6" s="541"/>
      <c r="Q6" s="541"/>
      <c r="R6" s="541"/>
      <c r="S6" s="541"/>
      <c r="T6" s="541"/>
      <c r="U6" s="541"/>
      <c r="V6" s="541"/>
    </row>
    <row r="7" spans="1:22" s="300" customFormat="1" ht="16.5" customHeight="1">
      <c r="A7" s="541"/>
      <c r="B7" s="541"/>
      <c r="C7" s="546"/>
      <c r="D7" s="546"/>
      <c r="E7" s="541"/>
      <c r="F7" s="541" t="s">
        <v>423</v>
      </c>
      <c r="G7" s="541" t="s">
        <v>428</v>
      </c>
      <c r="H7" s="541"/>
      <c r="I7" s="541" t="s">
        <v>423</v>
      </c>
      <c r="J7" s="541" t="s">
        <v>17</v>
      </c>
      <c r="K7" s="541"/>
      <c r="L7" s="541" t="s">
        <v>423</v>
      </c>
      <c r="M7" s="541" t="s">
        <v>17</v>
      </c>
      <c r="N7" s="541"/>
      <c r="O7" s="541" t="s">
        <v>423</v>
      </c>
      <c r="P7" s="541" t="s">
        <v>17</v>
      </c>
      <c r="Q7" s="541"/>
      <c r="R7" s="541" t="s">
        <v>423</v>
      </c>
      <c r="S7" s="541" t="s">
        <v>17</v>
      </c>
      <c r="T7" s="541"/>
      <c r="U7" s="541"/>
      <c r="V7" s="541"/>
    </row>
    <row r="8" spans="1:22" s="300" customFormat="1" ht="16.5" customHeight="1">
      <c r="A8" s="541"/>
      <c r="B8" s="541"/>
      <c r="C8" s="546"/>
      <c r="D8" s="546"/>
      <c r="E8" s="541"/>
      <c r="F8" s="541"/>
      <c r="G8" s="541" t="s">
        <v>429</v>
      </c>
      <c r="H8" s="541" t="s">
        <v>20</v>
      </c>
      <c r="I8" s="541"/>
      <c r="J8" s="541" t="s">
        <v>429</v>
      </c>
      <c r="K8" s="541" t="s">
        <v>20</v>
      </c>
      <c r="L8" s="541"/>
      <c r="M8" s="541" t="s">
        <v>429</v>
      </c>
      <c r="N8" s="541" t="s">
        <v>20</v>
      </c>
      <c r="O8" s="541"/>
      <c r="P8" s="541" t="s">
        <v>429</v>
      </c>
      <c r="Q8" s="541" t="s">
        <v>20</v>
      </c>
      <c r="R8" s="541"/>
      <c r="S8" s="541" t="s">
        <v>429</v>
      </c>
      <c r="T8" s="541" t="s">
        <v>20</v>
      </c>
      <c r="U8" s="541"/>
      <c r="V8" s="541"/>
    </row>
    <row r="9" spans="1:22" s="300" customFormat="1" ht="78" customHeight="1">
      <c r="A9" s="541"/>
      <c r="B9" s="541"/>
      <c r="C9" s="547"/>
      <c r="D9" s="547"/>
      <c r="E9" s="541"/>
      <c r="F9" s="541"/>
      <c r="G9" s="541"/>
      <c r="H9" s="541"/>
      <c r="I9" s="541"/>
      <c r="J9" s="541"/>
      <c r="K9" s="541"/>
      <c r="L9" s="541"/>
      <c r="M9" s="541"/>
      <c r="N9" s="541"/>
      <c r="O9" s="541"/>
      <c r="P9" s="541"/>
      <c r="Q9" s="541"/>
      <c r="R9" s="541"/>
      <c r="S9" s="541"/>
      <c r="T9" s="541"/>
      <c r="U9" s="541"/>
      <c r="V9" s="541"/>
    </row>
    <row r="10" spans="1:22" s="300" customFormat="1">
      <c r="A10" s="304"/>
      <c r="B10" s="301" t="s">
        <v>166</v>
      </c>
      <c r="C10" s="304"/>
      <c r="D10" s="304"/>
      <c r="E10" s="304"/>
      <c r="F10" s="305">
        <f>F11</f>
        <v>152502</v>
      </c>
      <c r="G10" s="305">
        <f t="shared" ref="G10:T10" si="0">G11</f>
        <v>95000</v>
      </c>
      <c r="H10" s="305">
        <f t="shared" si="0"/>
        <v>57502</v>
      </c>
      <c r="I10" s="305">
        <f t="shared" si="0"/>
        <v>0</v>
      </c>
      <c r="J10" s="305">
        <f t="shared" si="0"/>
        <v>0</v>
      </c>
      <c r="K10" s="305">
        <f t="shared" si="0"/>
        <v>0</v>
      </c>
      <c r="L10" s="305">
        <f t="shared" si="0"/>
        <v>152502</v>
      </c>
      <c r="M10" s="305">
        <f t="shared" si="0"/>
        <v>95000</v>
      </c>
      <c r="N10" s="305">
        <f t="shared" si="0"/>
        <v>57502</v>
      </c>
      <c r="O10" s="305">
        <f t="shared" si="0"/>
        <v>95000</v>
      </c>
      <c r="P10" s="305">
        <f t="shared" si="0"/>
        <v>95000</v>
      </c>
      <c r="Q10" s="305">
        <f t="shared" si="0"/>
        <v>0</v>
      </c>
      <c r="R10" s="305">
        <f t="shared" si="0"/>
        <v>95000</v>
      </c>
      <c r="S10" s="305">
        <f t="shared" si="0"/>
        <v>95000</v>
      </c>
      <c r="T10" s="305">
        <f t="shared" si="0"/>
        <v>0</v>
      </c>
      <c r="U10" s="304"/>
      <c r="V10" s="304"/>
    </row>
    <row r="11" spans="1:22" s="345" customFormat="1" ht="17.25">
      <c r="A11" s="342">
        <v>1</v>
      </c>
      <c r="B11" s="342" t="s">
        <v>443</v>
      </c>
      <c r="C11" s="343"/>
      <c r="D11" s="342"/>
      <c r="E11" s="346"/>
      <c r="F11" s="344">
        <f>F12</f>
        <v>152502</v>
      </c>
      <c r="G11" s="344">
        <f t="shared" ref="G11:T11" si="1">G12</f>
        <v>95000</v>
      </c>
      <c r="H11" s="344">
        <f t="shared" si="1"/>
        <v>57502</v>
      </c>
      <c r="I11" s="344">
        <f t="shared" si="1"/>
        <v>0</v>
      </c>
      <c r="J11" s="344">
        <f t="shared" si="1"/>
        <v>0</v>
      </c>
      <c r="K11" s="344">
        <f t="shared" si="1"/>
        <v>0</v>
      </c>
      <c r="L11" s="344">
        <f t="shared" si="1"/>
        <v>152502</v>
      </c>
      <c r="M11" s="344">
        <f t="shared" si="1"/>
        <v>95000</v>
      </c>
      <c r="N11" s="344">
        <f t="shared" si="1"/>
        <v>57502</v>
      </c>
      <c r="O11" s="344">
        <f t="shared" si="1"/>
        <v>95000</v>
      </c>
      <c r="P11" s="344">
        <f t="shared" si="1"/>
        <v>95000</v>
      </c>
      <c r="Q11" s="344">
        <f t="shared" si="1"/>
        <v>0</v>
      </c>
      <c r="R11" s="344">
        <f t="shared" si="1"/>
        <v>95000</v>
      </c>
      <c r="S11" s="344">
        <f t="shared" si="1"/>
        <v>95000</v>
      </c>
      <c r="T11" s="344">
        <f t="shared" si="1"/>
        <v>0</v>
      </c>
      <c r="U11" s="342"/>
      <c r="V11" s="342"/>
    </row>
    <row r="12" spans="1:22" s="279" customFormat="1" ht="129" customHeight="1">
      <c r="A12" s="306">
        <v>1</v>
      </c>
      <c r="B12" s="340" t="s">
        <v>493</v>
      </c>
      <c r="C12" s="307" t="s">
        <v>33</v>
      </c>
      <c r="D12" s="307">
        <v>2022</v>
      </c>
      <c r="E12" s="338" t="s">
        <v>494</v>
      </c>
      <c r="F12" s="341">
        <v>152502</v>
      </c>
      <c r="G12" s="409">
        <v>95000</v>
      </c>
      <c r="H12" s="410">
        <v>57502</v>
      </c>
      <c r="I12" s="308"/>
      <c r="J12" s="308"/>
      <c r="K12" s="308"/>
      <c r="L12" s="341">
        <v>152502</v>
      </c>
      <c r="M12" s="409">
        <v>95000</v>
      </c>
      <c r="N12" s="410">
        <v>57502</v>
      </c>
      <c r="O12" s="308">
        <v>95000</v>
      </c>
      <c r="P12" s="308">
        <v>95000</v>
      </c>
      <c r="Q12" s="276"/>
      <c r="R12" s="308">
        <v>95000</v>
      </c>
      <c r="S12" s="308">
        <v>95000</v>
      </c>
      <c r="T12" s="309"/>
      <c r="U12" s="281" t="s">
        <v>492</v>
      </c>
      <c r="V12" s="275" t="s">
        <v>514</v>
      </c>
    </row>
  </sheetData>
  <mergeCells count="36">
    <mergeCell ref="A2:V2"/>
    <mergeCell ref="A3:V3"/>
    <mergeCell ref="T4:V4"/>
    <mergeCell ref="A5:A9"/>
    <mergeCell ref="B5:B9"/>
    <mergeCell ref="C5:C9"/>
    <mergeCell ref="D5:D9"/>
    <mergeCell ref="E5:H5"/>
    <mergeCell ref="I5:K6"/>
    <mergeCell ref="L5:N6"/>
    <mergeCell ref="O5:Q6"/>
    <mergeCell ref="R5:T6"/>
    <mergeCell ref="U5:U9"/>
    <mergeCell ref="V5:V9"/>
    <mergeCell ref="E6:E9"/>
    <mergeCell ref="F6:H6"/>
    <mergeCell ref="F7:F9"/>
    <mergeCell ref="G7:H7"/>
    <mergeCell ref="I7:I9"/>
    <mergeCell ref="S8:S9"/>
    <mergeCell ref="J7:K7"/>
    <mergeCell ref="L7:L9"/>
    <mergeCell ref="M7:N7"/>
    <mergeCell ref="O7:O9"/>
    <mergeCell ref="P7:Q7"/>
    <mergeCell ref="R7:R9"/>
    <mergeCell ref="T8:T9"/>
    <mergeCell ref="S7:T7"/>
    <mergeCell ref="G8:G9"/>
    <mergeCell ref="H8:H9"/>
    <mergeCell ref="J8:J9"/>
    <mergeCell ref="K8:K9"/>
    <mergeCell ref="M8:M9"/>
    <mergeCell ref="N8:N9"/>
    <mergeCell ref="P8:P9"/>
    <mergeCell ref="Q8:Q9"/>
  </mergeCells>
  <pageMargins left="0.26" right="0.16" top="0.75" bottom="0.75" header="0.3" footer="0.3"/>
  <pageSetup paperSize="9" scale="76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8"/>
  <sheetViews>
    <sheetView view="pageBreakPreview" zoomScale="85" zoomScaleNormal="70" zoomScaleSheetLayoutView="85" workbookViewId="0">
      <pane xSplit="2" ySplit="9" topLeftCell="C10" activePane="bottomRight" state="frozen"/>
      <selection pane="topRight" activeCell="C1" sqref="C1"/>
      <selection pane="bottomLeft" activeCell="A11" sqref="A11"/>
      <selection pane="bottomRight" activeCell="A3" sqref="A3:W3"/>
    </sheetView>
  </sheetViews>
  <sheetFormatPr defaultRowHeight="15.75"/>
  <cols>
    <col min="1" max="1" width="5.5" style="263" customWidth="1"/>
    <col min="2" max="2" width="41.875" style="264" customWidth="1"/>
    <col min="3" max="3" width="10.5" style="265" customWidth="1"/>
    <col min="4" max="4" width="8.25" style="266" customWidth="1"/>
    <col min="5" max="5" width="14.5" style="267" customWidth="1"/>
    <col min="6" max="8" width="10.375" style="263" customWidth="1"/>
    <col min="9" max="9" width="10.375" style="263" hidden="1" customWidth="1"/>
    <col min="10" max="12" width="8" style="263" hidden="1" customWidth="1"/>
    <col min="13" max="14" width="8.625" style="263" customWidth="1"/>
    <col min="15" max="15" width="8" style="263" customWidth="1"/>
    <col min="16" max="18" width="9" style="263" hidden="1" customWidth="1"/>
    <col min="19" max="21" width="9" style="263" customWidth="1"/>
    <col min="22" max="22" width="17.125" style="263" customWidth="1"/>
    <col min="23" max="23" width="9.875" style="263" customWidth="1"/>
    <col min="24" max="24" width="12.875" style="262" customWidth="1"/>
    <col min="25" max="16384" width="9" style="262"/>
  </cols>
  <sheetData>
    <row r="1" spans="1:25" s="256" customFormat="1" ht="20.25">
      <c r="A1" s="551"/>
      <c r="B1" s="551"/>
      <c r="C1" s="253"/>
      <c r="D1" s="254"/>
      <c r="E1" s="255"/>
      <c r="F1" s="257"/>
      <c r="G1" s="257"/>
      <c r="H1" s="257"/>
      <c r="I1" s="257"/>
      <c r="J1" s="257"/>
      <c r="K1" s="257"/>
      <c r="L1" s="257"/>
      <c r="M1" s="257"/>
      <c r="N1" s="257"/>
      <c r="O1" s="257"/>
      <c r="P1" s="257"/>
      <c r="Q1" s="257"/>
      <c r="R1" s="257"/>
      <c r="S1" s="257"/>
      <c r="T1" s="257"/>
      <c r="U1" s="257"/>
      <c r="V1" s="257"/>
      <c r="W1" s="257"/>
    </row>
    <row r="2" spans="1:25" s="256" customFormat="1" ht="20.25">
      <c r="A2" s="552" t="str">
        <f>'B2-TWTN'!A3:R3</f>
        <v>DANH MỤC DỰ ÁN MỚI ĐẦU TƯ</v>
      </c>
      <c r="B2" s="552"/>
      <c r="C2" s="552"/>
      <c r="D2" s="552"/>
      <c r="E2" s="552"/>
      <c r="F2" s="552"/>
      <c r="G2" s="552"/>
      <c r="H2" s="552"/>
      <c r="I2" s="552"/>
      <c r="J2" s="552"/>
      <c r="K2" s="552"/>
      <c r="L2" s="552"/>
      <c r="M2" s="552"/>
      <c r="N2" s="552"/>
      <c r="O2" s="552"/>
      <c r="P2" s="552"/>
      <c r="Q2" s="552"/>
      <c r="R2" s="552"/>
      <c r="S2" s="552"/>
      <c r="T2" s="552"/>
      <c r="U2" s="552"/>
      <c r="V2" s="552"/>
      <c r="W2" s="552"/>
    </row>
    <row r="3" spans="1:25" s="256" customFormat="1" ht="20.25">
      <c r="A3" s="553" t="str">
        <f>'B2-TWTN'!A4:R4</f>
        <v>(Kèm theo Quyết định số 3533/QĐ-UBND ngày 24/12/2021 của UBND tỉnh)</v>
      </c>
      <c r="B3" s="554"/>
      <c r="C3" s="554"/>
      <c r="D3" s="554"/>
      <c r="E3" s="554"/>
      <c r="F3" s="554"/>
      <c r="G3" s="554"/>
      <c r="H3" s="554"/>
      <c r="I3" s="554"/>
      <c r="J3" s="554"/>
      <c r="K3" s="554"/>
      <c r="L3" s="554"/>
      <c r="M3" s="554"/>
      <c r="N3" s="554"/>
      <c r="O3" s="554"/>
      <c r="P3" s="554"/>
      <c r="Q3" s="554"/>
      <c r="R3" s="554"/>
      <c r="S3" s="554"/>
      <c r="T3" s="554"/>
      <c r="U3" s="554"/>
      <c r="V3" s="554"/>
      <c r="W3" s="554"/>
    </row>
    <row r="4" spans="1:25" s="256" customFormat="1" ht="20.25">
      <c r="A4" s="258"/>
      <c r="B4" s="445"/>
      <c r="C4" s="445"/>
      <c r="D4" s="445"/>
      <c r="E4" s="445"/>
      <c r="F4" s="445"/>
      <c r="G4" s="445"/>
      <c r="H4" s="445"/>
      <c r="I4" s="445"/>
      <c r="J4" s="445"/>
      <c r="K4" s="445"/>
      <c r="L4" s="445"/>
      <c r="M4" s="445"/>
      <c r="N4" s="445"/>
      <c r="O4" s="445"/>
      <c r="P4" s="445"/>
      <c r="Q4" s="445"/>
      <c r="R4" s="445"/>
      <c r="S4" s="445"/>
      <c r="T4" s="445"/>
      <c r="U4" s="554" t="s">
        <v>206</v>
      </c>
      <c r="V4" s="554"/>
      <c r="W4" s="554"/>
    </row>
    <row r="5" spans="1:25" s="259" customFormat="1" ht="28.5" customHeight="1">
      <c r="A5" s="550" t="s">
        <v>0</v>
      </c>
      <c r="B5" s="550" t="s">
        <v>207</v>
      </c>
      <c r="C5" s="550" t="s">
        <v>2</v>
      </c>
      <c r="D5" s="548" t="s">
        <v>4</v>
      </c>
      <c r="E5" s="548" t="s">
        <v>452</v>
      </c>
      <c r="F5" s="548"/>
      <c r="G5" s="548"/>
      <c r="H5" s="548"/>
      <c r="I5" s="548" t="s">
        <v>435</v>
      </c>
      <c r="J5" s="549" t="s">
        <v>497</v>
      </c>
      <c r="K5" s="549"/>
      <c r="L5" s="549"/>
      <c r="M5" s="549" t="s">
        <v>565</v>
      </c>
      <c r="N5" s="549"/>
      <c r="O5" s="549"/>
      <c r="P5" s="549" t="s">
        <v>433</v>
      </c>
      <c r="Q5" s="549"/>
      <c r="R5" s="549"/>
      <c r="S5" s="549" t="s">
        <v>455</v>
      </c>
      <c r="T5" s="549"/>
      <c r="U5" s="549"/>
      <c r="V5" s="548" t="s">
        <v>9</v>
      </c>
      <c r="W5" s="548" t="s">
        <v>10</v>
      </c>
    </row>
    <row r="6" spans="1:25" s="259" customFormat="1">
      <c r="A6" s="550"/>
      <c r="B6" s="550"/>
      <c r="C6" s="550"/>
      <c r="D6" s="548"/>
      <c r="E6" s="548" t="s">
        <v>436</v>
      </c>
      <c r="F6" s="548" t="s">
        <v>437</v>
      </c>
      <c r="G6" s="548"/>
      <c r="H6" s="548"/>
      <c r="I6" s="548"/>
      <c r="J6" s="549"/>
      <c r="K6" s="549"/>
      <c r="L6" s="549"/>
      <c r="M6" s="549"/>
      <c r="N6" s="549"/>
      <c r="O6" s="549"/>
      <c r="P6" s="549"/>
      <c r="Q6" s="549"/>
      <c r="R6" s="549"/>
      <c r="S6" s="549"/>
      <c r="T6" s="549"/>
      <c r="U6" s="549"/>
      <c r="V6" s="548"/>
      <c r="W6" s="548"/>
    </row>
    <row r="7" spans="1:25" s="259" customFormat="1" ht="30.75" customHeight="1">
      <c r="A7" s="550"/>
      <c r="B7" s="550"/>
      <c r="C7" s="550"/>
      <c r="D7" s="548"/>
      <c r="E7" s="548"/>
      <c r="F7" s="548" t="s">
        <v>18</v>
      </c>
      <c r="G7" s="548" t="s">
        <v>17</v>
      </c>
      <c r="H7" s="548"/>
      <c r="I7" s="548"/>
      <c r="J7" s="549" t="s">
        <v>18</v>
      </c>
      <c r="K7" s="549" t="s">
        <v>17</v>
      </c>
      <c r="L7" s="549"/>
      <c r="M7" s="550" t="s">
        <v>18</v>
      </c>
      <c r="N7" s="550" t="s">
        <v>17</v>
      </c>
      <c r="O7" s="550"/>
      <c r="P7" s="550" t="s">
        <v>18</v>
      </c>
      <c r="Q7" s="550" t="s">
        <v>17</v>
      </c>
      <c r="R7" s="550"/>
      <c r="S7" s="550" t="s">
        <v>18</v>
      </c>
      <c r="T7" s="550" t="s">
        <v>17</v>
      </c>
      <c r="U7" s="550"/>
      <c r="V7" s="548"/>
      <c r="W7" s="548"/>
    </row>
    <row r="8" spans="1:25" s="259" customFormat="1" ht="20.25" customHeight="1">
      <c r="A8" s="550"/>
      <c r="B8" s="550"/>
      <c r="C8" s="550"/>
      <c r="D8" s="548"/>
      <c r="E8" s="548"/>
      <c r="F8" s="548"/>
      <c r="G8" s="548" t="s">
        <v>438</v>
      </c>
      <c r="H8" s="548" t="s">
        <v>20</v>
      </c>
      <c r="I8" s="548"/>
      <c r="J8" s="549"/>
      <c r="K8" s="549" t="s">
        <v>439</v>
      </c>
      <c r="L8" s="549" t="s">
        <v>20</v>
      </c>
      <c r="M8" s="550"/>
      <c r="N8" s="550" t="s">
        <v>440</v>
      </c>
      <c r="O8" s="550" t="s">
        <v>20</v>
      </c>
      <c r="P8" s="550"/>
      <c r="Q8" s="550" t="s">
        <v>440</v>
      </c>
      <c r="R8" s="550" t="s">
        <v>20</v>
      </c>
      <c r="S8" s="550"/>
      <c r="T8" s="550" t="s">
        <v>440</v>
      </c>
      <c r="U8" s="550" t="s">
        <v>20</v>
      </c>
      <c r="V8" s="548"/>
      <c r="W8" s="548"/>
    </row>
    <row r="9" spans="1:25" s="259" customFormat="1" ht="21.75" customHeight="1">
      <c r="A9" s="550"/>
      <c r="B9" s="550"/>
      <c r="C9" s="550"/>
      <c r="D9" s="548"/>
      <c r="E9" s="548"/>
      <c r="F9" s="548"/>
      <c r="G9" s="548"/>
      <c r="H9" s="548"/>
      <c r="I9" s="548"/>
      <c r="J9" s="549"/>
      <c r="K9" s="549"/>
      <c r="L9" s="549"/>
      <c r="M9" s="550"/>
      <c r="N9" s="550"/>
      <c r="O9" s="550"/>
      <c r="P9" s="550"/>
      <c r="Q9" s="550"/>
      <c r="R9" s="550"/>
      <c r="S9" s="550"/>
      <c r="T9" s="550"/>
      <c r="U9" s="550"/>
      <c r="V9" s="548"/>
      <c r="W9" s="548"/>
    </row>
    <row r="10" spans="1:25" s="259" customFormat="1" ht="22.5" customHeight="1">
      <c r="A10" s="446"/>
      <c r="B10" s="446" t="s">
        <v>451</v>
      </c>
      <c r="C10" s="446"/>
      <c r="D10" s="447"/>
      <c r="E10" s="283"/>
      <c r="F10" s="283">
        <f>F11</f>
        <v>196959</v>
      </c>
      <c r="G10" s="283">
        <f t="shared" ref="G10:U10" si="0">G11</f>
        <v>196959</v>
      </c>
      <c r="H10" s="283">
        <f t="shared" si="0"/>
        <v>0</v>
      </c>
      <c r="I10" s="283">
        <f t="shared" si="0"/>
        <v>0</v>
      </c>
      <c r="J10" s="283">
        <f t="shared" si="0"/>
        <v>0</v>
      </c>
      <c r="K10" s="283">
        <f t="shared" si="0"/>
        <v>0</v>
      </c>
      <c r="L10" s="283">
        <f t="shared" si="0"/>
        <v>0</v>
      </c>
      <c r="M10" s="283">
        <f t="shared" si="0"/>
        <v>196959</v>
      </c>
      <c r="N10" s="283">
        <f t="shared" si="0"/>
        <v>196959</v>
      </c>
      <c r="O10" s="283">
        <f t="shared" si="0"/>
        <v>0</v>
      </c>
      <c r="P10" s="283">
        <f t="shared" si="0"/>
        <v>108000</v>
      </c>
      <c r="Q10" s="283">
        <f t="shared" si="0"/>
        <v>108000</v>
      </c>
      <c r="R10" s="283">
        <f t="shared" si="0"/>
        <v>0</v>
      </c>
      <c r="S10" s="283">
        <f t="shared" si="0"/>
        <v>108000</v>
      </c>
      <c r="T10" s="283">
        <f t="shared" si="0"/>
        <v>108000</v>
      </c>
      <c r="U10" s="283">
        <f t="shared" si="0"/>
        <v>0</v>
      </c>
      <c r="V10" s="447"/>
      <c r="W10" s="447"/>
      <c r="X10" s="260"/>
    </row>
    <row r="11" spans="1:25" s="261" customFormat="1" ht="16.5">
      <c r="A11" s="286" t="s">
        <v>22</v>
      </c>
      <c r="B11" s="287" t="s">
        <v>447</v>
      </c>
      <c r="C11" s="482"/>
      <c r="D11" s="145"/>
      <c r="E11" s="422"/>
      <c r="F11" s="123">
        <f>SUM(F12:F18)</f>
        <v>196959</v>
      </c>
      <c r="G11" s="123">
        <f t="shared" ref="G11:U11" si="1">SUM(G12:G18)</f>
        <v>196959</v>
      </c>
      <c r="H11" s="123">
        <f t="shared" si="1"/>
        <v>0</v>
      </c>
      <c r="I11" s="123">
        <f t="shared" si="1"/>
        <v>0</v>
      </c>
      <c r="J11" s="123">
        <f t="shared" si="1"/>
        <v>0</v>
      </c>
      <c r="K11" s="123">
        <f t="shared" si="1"/>
        <v>0</v>
      </c>
      <c r="L11" s="123">
        <f t="shared" si="1"/>
        <v>0</v>
      </c>
      <c r="M11" s="123">
        <f t="shared" si="1"/>
        <v>196959</v>
      </c>
      <c r="N11" s="123">
        <f t="shared" si="1"/>
        <v>196959</v>
      </c>
      <c r="O11" s="123">
        <f t="shared" si="1"/>
        <v>0</v>
      </c>
      <c r="P11" s="123">
        <f t="shared" si="1"/>
        <v>108000</v>
      </c>
      <c r="Q11" s="123">
        <f t="shared" si="1"/>
        <v>108000</v>
      </c>
      <c r="R11" s="123">
        <f t="shared" si="1"/>
        <v>0</v>
      </c>
      <c r="S11" s="123">
        <f t="shared" si="1"/>
        <v>108000</v>
      </c>
      <c r="T11" s="123">
        <f t="shared" si="1"/>
        <v>108000</v>
      </c>
      <c r="U11" s="123">
        <f t="shared" si="1"/>
        <v>0</v>
      </c>
      <c r="V11" s="145"/>
      <c r="W11" s="145"/>
    </row>
    <row r="12" spans="1:25" s="452" customFormat="1" ht="33">
      <c r="A12" s="415">
        <v>1</v>
      </c>
      <c r="B12" s="417" t="s">
        <v>517</v>
      </c>
      <c r="C12" s="483" t="s">
        <v>32</v>
      </c>
      <c r="D12" s="418">
        <v>2022</v>
      </c>
      <c r="E12" s="423" t="s">
        <v>519</v>
      </c>
      <c r="F12" s="419">
        <v>14980</v>
      </c>
      <c r="G12" s="419">
        <v>14980</v>
      </c>
      <c r="H12" s="419"/>
      <c r="I12" s="419"/>
      <c r="J12" s="419"/>
      <c r="K12" s="419"/>
      <c r="L12" s="419"/>
      <c r="M12" s="419">
        <v>14980</v>
      </c>
      <c r="N12" s="419">
        <v>14980</v>
      </c>
      <c r="O12" s="419"/>
      <c r="P12" s="419">
        <v>11500</v>
      </c>
      <c r="Q12" s="419">
        <v>11500</v>
      </c>
      <c r="R12" s="419"/>
      <c r="S12" s="419">
        <v>11500</v>
      </c>
      <c r="T12" s="419">
        <v>11500</v>
      </c>
      <c r="U12" s="419"/>
      <c r="V12" s="418" t="s">
        <v>518</v>
      </c>
      <c r="W12" s="420"/>
      <c r="Y12" s="453"/>
    </row>
    <row r="13" spans="1:25" s="452" customFormat="1" ht="33">
      <c r="A13" s="415">
        <v>2</v>
      </c>
      <c r="B13" s="417" t="s">
        <v>524</v>
      </c>
      <c r="C13" s="483" t="s">
        <v>27</v>
      </c>
      <c r="D13" s="418">
        <v>2022</v>
      </c>
      <c r="E13" s="423" t="s">
        <v>525</v>
      </c>
      <c r="F13" s="419">
        <v>14966</v>
      </c>
      <c r="G13" s="419">
        <f>F13</f>
        <v>14966</v>
      </c>
      <c r="H13" s="419"/>
      <c r="I13" s="419"/>
      <c r="J13" s="419"/>
      <c r="K13" s="419"/>
      <c r="L13" s="419"/>
      <c r="M13" s="419">
        <v>14966</v>
      </c>
      <c r="N13" s="419">
        <f>M13</f>
        <v>14966</v>
      </c>
      <c r="O13" s="419"/>
      <c r="P13" s="419">
        <v>11500</v>
      </c>
      <c r="Q13" s="419">
        <v>11500</v>
      </c>
      <c r="R13" s="419"/>
      <c r="S13" s="419">
        <v>11500</v>
      </c>
      <c r="T13" s="419">
        <v>11500</v>
      </c>
      <c r="U13" s="419"/>
      <c r="V13" s="418" t="s">
        <v>518</v>
      </c>
      <c r="W13" s="420"/>
      <c r="Y13" s="453"/>
    </row>
    <row r="14" spans="1:25" s="452" customFormat="1" ht="49.5">
      <c r="A14" s="415">
        <v>3</v>
      </c>
      <c r="B14" s="417" t="s">
        <v>526</v>
      </c>
      <c r="C14" s="483" t="s">
        <v>32</v>
      </c>
      <c r="D14" s="418">
        <v>2022</v>
      </c>
      <c r="E14" s="423" t="s">
        <v>527</v>
      </c>
      <c r="F14" s="419">
        <v>10514</v>
      </c>
      <c r="G14" s="419">
        <v>10514</v>
      </c>
      <c r="H14" s="419"/>
      <c r="I14" s="419"/>
      <c r="J14" s="419"/>
      <c r="K14" s="419"/>
      <c r="L14" s="419"/>
      <c r="M14" s="419">
        <v>10514</v>
      </c>
      <c r="N14" s="419">
        <v>10514</v>
      </c>
      <c r="O14" s="419"/>
      <c r="P14" s="419">
        <v>8000</v>
      </c>
      <c r="Q14" s="419">
        <v>8000</v>
      </c>
      <c r="R14" s="419"/>
      <c r="S14" s="419">
        <v>8000</v>
      </c>
      <c r="T14" s="419">
        <v>8000</v>
      </c>
      <c r="U14" s="419"/>
      <c r="V14" s="418" t="s">
        <v>518</v>
      </c>
      <c r="W14" s="420"/>
      <c r="Y14" s="453"/>
    </row>
    <row r="15" spans="1:25" s="452" customFormat="1" ht="33">
      <c r="A15" s="415">
        <v>4</v>
      </c>
      <c r="B15" s="417" t="s">
        <v>552</v>
      </c>
      <c r="C15" s="483" t="s">
        <v>554</v>
      </c>
      <c r="D15" s="418" t="s">
        <v>555</v>
      </c>
      <c r="E15" s="423" t="s">
        <v>556</v>
      </c>
      <c r="F15" s="419">
        <v>7864</v>
      </c>
      <c r="G15" s="419">
        <f>F15-H15</f>
        <v>7864</v>
      </c>
      <c r="H15" s="419"/>
      <c r="I15" s="419"/>
      <c r="J15" s="419"/>
      <c r="K15" s="419"/>
      <c r="L15" s="419"/>
      <c r="M15" s="419">
        <v>7864</v>
      </c>
      <c r="N15" s="419">
        <f>M15-O15</f>
        <v>7864</v>
      </c>
      <c r="O15" s="419"/>
      <c r="P15" s="419">
        <v>6000</v>
      </c>
      <c r="Q15" s="419">
        <v>6000</v>
      </c>
      <c r="R15" s="419"/>
      <c r="S15" s="419">
        <v>6000</v>
      </c>
      <c r="T15" s="419">
        <v>6000</v>
      </c>
      <c r="U15" s="419"/>
      <c r="V15" s="418" t="s">
        <v>558</v>
      </c>
      <c r="W15" s="420"/>
      <c r="Y15" s="453"/>
    </row>
    <row r="16" spans="1:25" s="452" customFormat="1" ht="33">
      <c r="A16" s="415">
        <v>5</v>
      </c>
      <c r="B16" s="417" t="s">
        <v>553</v>
      </c>
      <c r="C16" s="483" t="s">
        <v>554</v>
      </c>
      <c r="D16" s="418" t="s">
        <v>555</v>
      </c>
      <c r="E16" s="423" t="s">
        <v>557</v>
      </c>
      <c r="F16" s="419">
        <v>7943</v>
      </c>
      <c r="G16" s="419">
        <f>F16-H16</f>
        <v>7943</v>
      </c>
      <c r="H16" s="419"/>
      <c r="I16" s="419"/>
      <c r="J16" s="419"/>
      <c r="K16" s="419"/>
      <c r="L16" s="419"/>
      <c r="M16" s="419">
        <v>7943</v>
      </c>
      <c r="N16" s="419">
        <f>M16-O16</f>
        <v>7943</v>
      </c>
      <c r="O16" s="419"/>
      <c r="P16" s="419">
        <v>6000</v>
      </c>
      <c r="Q16" s="419">
        <v>6000</v>
      </c>
      <c r="R16" s="419"/>
      <c r="S16" s="419">
        <v>6000</v>
      </c>
      <c r="T16" s="419">
        <v>6000</v>
      </c>
      <c r="U16" s="419"/>
      <c r="V16" s="418" t="s">
        <v>558</v>
      </c>
      <c r="W16" s="420"/>
      <c r="Y16" s="453"/>
    </row>
    <row r="17" spans="1:25" s="452" customFormat="1" ht="47.25">
      <c r="A17" s="415">
        <v>6</v>
      </c>
      <c r="B17" s="417" t="s">
        <v>528</v>
      </c>
      <c r="C17" s="483" t="s">
        <v>529</v>
      </c>
      <c r="D17" s="418">
        <v>2022</v>
      </c>
      <c r="E17" s="423" t="s">
        <v>530</v>
      </c>
      <c r="F17" s="419">
        <v>6692</v>
      </c>
      <c r="G17" s="419">
        <v>6692</v>
      </c>
      <c r="H17" s="419"/>
      <c r="I17" s="419"/>
      <c r="J17" s="419"/>
      <c r="K17" s="419"/>
      <c r="L17" s="419"/>
      <c r="M17" s="419">
        <v>6692</v>
      </c>
      <c r="N17" s="419">
        <v>6692</v>
      </c>
      <c r="O17" s="419"/>
      <c r="P17" s="419">
        <v>5000</v>
      </c>
      <c r="Q17" s="419">
        <v>5000</v>
      </c>
      <c r="R17" s="419"/>
      <c r="S17" s="419">
        <v>5000</v>
      </c>
      <c r="T17" s="419">
        <v>5000</v>
      </c>
      <c r="U17" s="419"/>
      <c r="V17" s="168" t="s">
        <v>531</v>
      </c>
      <c r="W17" s="420"/>
      <c r="Y17" s="453"/>
    </row>
    <row r="18" spans="1:25" s="452" customFormat="1" ht="75">
      <c r="A18" s="289">
        <v>7</v>
      </c>
      <c r="B18" s="290" t="s">
        <v>448</v>
      </c>
      <c r="C18" s="484" t="s">
        <v>449</v>
      </c>
      <c r="D18" s="281">
        <v>2022</v>
      </c>
      <c r="E18" s="424" t="s">
        <v>450</v>
      </c>
      <c r="F18" s="284">
        <v>134000</v>
      </c>
      <c r="G18" s="284">
        <f>F18</f>
        <v>134000</v>
      </c>
      <c r="H18" s="284"/>
      <c r="I18" s="284"/>
      <c r="J18" s="284"/>
      <c r="K18" s="284"/>
      <c r="L18" s="284"/>
      <c r="M18" s="284">
        <v>134000</v>
      </c>
      <c r="N18" s="284">
        <f>M18</f>
        <v>134000</v>
      </c>
      <c r="O18" s="284"/>
      <c r="P18" s="284">
        <v>60000</v>
      </c>
      <c r="Q18" s="284">
        <v>60000</v>
      </c>
      <c r="R18" s="284"/>
      <c r="S18" s="284">
        <v>60000</v>
      </c>
      <c r="T18" s="284">
        <v>60000</v>
      </c>
      <c r="U18" s="284"/>
      <c r="V18" s="281" t="s">
        <v>441</v>
      </c>
      <c r="W18" s="282"/>
    </row>
  </sheetData>
  <mergeCells count="38">
    <mergeCell ref="A1:B1"/>
    <mergeCell ref="A2:W2"/>
    <mergeCell ref="A3:W3"/>
    <mergeCell ref="U4:W4"/>
    <mergeCell ref="A5:A9"/>
    <mergeCell ref="B5:B9"/>
    <mergeCell ref="N7:O7"/>
    <mergeCell ref="P7:P9"/>
    <mergeCell ref="Q7:R7"/>
    <mergeCell ref="D5:D9"/>
    <mergeCell ref="S7:S9"/>
    <mergeCell ref="T7:U7"/>
    <mergeCell ref="T8:T9"/>
    <mergeCell ref="U8:U9"/>
    <mergeCell ref="J7:J9"/>
    <mergeCell ref="K7:L7"/>
    <mergeCell ref="Q8:Q9"/>
    <mergeCell ref="R8:R9"/>
    <mergeCell ref="C5:C9"/>
    <mergeCell ref="K8:K9"/>
    <mergeCell ref="L8:L9"/>
    <mergeCell ref="P5:R6"/>
    <mergeCell ref="V5:V9"/>
    <mergeCell ref="W5:W9"/>
    <mergeCell ref="E6:E9"/>
    <mergeCell ref="F6:H6"/>
    <mergeCell ref="F7:F9"/>
    <mergeCell ref="G7:H7"/>
    <mergeCell ref="E5:H5"/>
    <mergeCell ref="I5:I9"/>
    <mergeCell ref="J5:L6"/>
    <mergeCell ref="M5:O6"/>
    <mergeCell ref="S5:U6"/>
    <mergeCell ref="M7:M9"/>
    <mergeCell ref="G8:G9"/>
    <mergeCell ref="H8:H9"/>
    <mergeCell ref="N8:N9"/>
    <mergeCell ref="O8:O9"/>
  </mergeCells>
  <pageMargins left="0.28000000000000003" right="0.25" top="0.56999999999999995" bottom="0.46" header="0.3" footer="0.3"/>
  <pageSetup paperSize="9" scale="70" orientation="landscape" r:id="rId1"/>
  <colBreaks count="1" manualBreakCount="1">
    <brk id="23" max="1048575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8"/>
  <sheetViews>
    <sheetView view="pageBreakPreview" zoomScale="70" zoomScaleNormal="100" zoomScaleSheetLayoutView="70" workbookViewId="0">
      <pane xSplit="2" ySplit="9" topLeftCell="C10" activePane="bottomRight" state="frozen"/>
      <selection pane="topRight" activeCell="C1" sqref="C1"/>
      <selection pane="bottomLeft" activeCell="A9" sqref="A9"/>
      <selection pane="bottomRight" activeCell="A3" sqref="A3:X3"/>
    </sheetView>
  </sheetViews>
  <sheetFormatPr defaultColWidth="7.875" defaultRowHeight="16.5"/>
  <cols>
    <col min="1" max="1" width="4.875" style="364" customWidth="1"/>
    <col min="2" max="2" width="41.5" style="364" customWidth="1"/>
    <col min="3" max="3" width="10" style="365" customWidth="1"/>
    <col min="4" max="4" width="10.5" style="365" customWidth="1"/>
    <col min="5" max="5" width="8.125" style="365" customWidth="1"/>
    <col min="6" max="6" width="14" style="365" customWidth="1"/>
    <col min="7" max="7" width="10" style="365" bestFit="1" customWidth="1"/>
    <col min="8" max="8" width="10.625" style="365" customWidth="1"/>
    <col min="9" max="9" width="7.875" style="365"/>
    <col min="10" max="10" width="11.375" style="365" hidden="1" customWidth="1"/>
    <col min="11" max="11" width="10.5" style="365" hidden="1" customWidth="1"/>
    <col min="12" max="12" width="9.875" style="365" hidden="1" customWidth="1"/>
    <col min="13" max="13" width="9.75" style="365" hidden="1" customWidth="1"/>
    <col min="14" max="14" width="11.25" style="365" bestFit="1" customWidth="1"/>
    <col min="15" max="15" width="10.375" style="365" customWidth="1"/>
    <col min="16" max="16" width="9" style="365" customWidth="1"/>
    <col min="17" max="17" width="12.75" style="365" hidden="1" customWidth="1"/>
    <col min="18" max="18" width="9.625" style="365" hidden="1" customWidth="1"/>
    <col min="19" max="19" width="9.75" style="365" hidden="1" customWidth="1"/>
    <col min="20" max="20" width="12.75" style="365" bestFit="1" customWidth="1"/>
    <col min="21" max="21" width="11.625" style="365" customWidth="1"/>
    <col min="22" max="22" width="8.875" style="365" customWidth="1"/>
    <col min="23" max="23" width="16.875" style="365" customWidth="1"/>
    <col min="24" max="24" width="7.625" style="364" customWidth="1"/>
    <col min="25" max="27" width="13.875" style="364" bestFit="1" customWidth="1"/>
    <col min="28" max="16384" width="7.875" style="364"/>
  </cols>
  <sheetData>
    <row r="1" spans="1:25" s="349" customFormat="1" ht="20.25">
      <c r="B1" s="458"/>
      <c r="C1" s="458"/>
      <c r="D1" s="458"/>
      <c r="E1" s="458"/>
      <c r="F1" s="458"/>
      <c r="G1" s="458"/>
      <c r="H1" s="458"/>
      <c r="I1" s="458"/>
      <c r="J1" s="458"/>
      <c r="K1" s="458"/>
      <c r="L1" s="458"/>
      <c r="M1" s="458"/>
      <c r="N1" s="458"/>
      <c r="O1" s="458"/>
      <c r="P1" s="458"/>
      <c r="Q1" s="459"/>
      <c r="R1" s="459"/>
      <c r="S1" s="459"/>
      <c r="T1" s="459"/>
      <c r="U1" s="459"/>
      <c r="V1" s="459"/>
      <c r="W1" s="459"/>
      <c r="X1" s="459"/>
    </row>
    <row r="2" spans="1:25" s="366" customFormat="1" ht="27" customHeight="1">
      <c r="A2" s="520" t="str">
        <f>'B2-TWTN'!A3:R3</f>
        <v>DANH MỤC DỰ ÁN MỚI ĐẦU TƯ</v>
      </c>
      <c r="B2" s="520"/>
      <c r="C2" s="520"/>
      <c r="D2" s="520"/>
      <c r="E2" s="520"/>
      <c r="F2" s="520"/>
      <c r="G2" s="520"/>
      <c r="H2" s="520"/>
      <c r="I2" s="520"/>
      <c r="J2" s="520"/>
      <c r="K2" s="520"/>
      <c r="L2" s="520"/>
      <c r="M2" s="520"/>
      <c r="N2" s="520"/>
      <c r="O2" s="520"/>
      <c r="P2" s="520"/>
      <c r="Q2" s="520"/>
      <c r="R2" s="520"/>
      <c r="S2" s="520"/>
      <c r="T2" s="520"/>
      <c r="U2" s="520"/>
      <c r="V2" s="520"/>
      <c r="W2" s="520"/>
      <c r="X2" s="520"/>
    </row>
    <row r="3" spans="1:25" s="366" customFormat="1" ht="27" customHeight="1">
      <c r="A3" s="521" t="str">
        <f>'B2-TWTN'!A4:R4</f>
        <v>(Kèm theo Quyết định số 3533/QĐ-UBND ngày 24/12/2021 của UBND tỉnh)</v>
      </c>
      <c r="B3" s="522"/>
      <c r="C3" s="522"/>
      <c r="D3" s="522"/>
      <c r="E3" s="522"/>
      <c r="F3" s="522"/>
      <c r="G3" s="522"/>
      <c r="H3" s="522"/>
      <c r="I3" s="522"/>
      <c r="J3" s="522"/>
      <c r="K3" s="522"/>
      <c r="L3" s="522"/>
      <c r="M3" s="522"/>
      <c r="N3" s="522"/>
      <c r="O3" s="522"/>
      <c r="P3" s="522"/>
      <c r="Q3" s="522"/>
      <c r="R3" s="522"/>
      <c r="S3" s="522"/>
      <c r="T3" s="522"/>
      <c r="U3" s="522"/>
      <c r="V3" s="522"/>
      <c r="W3" s="522"/>
      <c r="X3" s="522"/>
    </row>
    <row r="4" spans="1:25" s="366" customFormat="1" ht="20.25">
      <c r="C4" s="367"/>
      <c r="D4" s="367"/>
      <c r="E4" s="367"/>
      <c r="F4" s="367"/>
      <c r="G4" s="367"/>
      <c r="H4" s="367"/>
      <c r="I4" s="367"/>
      <c r="J4" s="367"/>
      <c r="K4" s="367"/>
      <c r="L4" s="367"/>
      <c r="M4" s="367"/>
      <c r="N4" s="367"/>
      <c r="O4" s="367"/>
      <c r="P4" s="367"/>
      <c r="Q4" s="367"/>
      <c r="R4" s="367"/>
      <c r="S4" s="367"/>
      <c r="T4" s="367"/>
      <c r="U4" s="367"/>
      <c r="V4" s="555" t="s">
        <v>424</v>
      </c>
      <c r="W4" s="555"/>
      <c r="X4" s="555"/>
    </row>
    <row r="5" spans="1:25" s="350" customFormat="1" ht="27" customHeight="1">
      <c r="A5" s="519" t="s">
        <v>0</v>
      </c>
      <c r="B5" s="519" t="s">
        <v>425</v>
      </c>
      <c r="C5" s="519" t="s">
        <v>426</v>
      </c>
      <c r="D5" s="524" t="s">
        <v>431</v>
      </c>
      <c r="E5" s="524" t="s">
        <v>4</v>
      </c>
      <c r="F5" s="519" t="s">
        <v>568</v>
      </c>
      <c r="G5" s="519"/>
      <c r="H5" s="519"/>
      <c r="I5" s="519"/>
      <c r="J5" s="524" t="s">
        <v>497</v>
      </c>
      <c r="K5" s="519" t="s">
        <v>432</v>
      </c>
      <c r="L5" s="519"/>
      <c r="M5" s="519"/>
      <c r="N5" s="519" t="s">
        <v>566</v>
      </c>
      <c r="O5" s="519"/>
      <c r="P5" s="519"/>
      <c r="Q5" s="519" t="s">
        <v>433</v>
      </c>
      <c r="R5" s="519"/>
      <c r="S5" s="519"/>
      <c r="T5" s="519" t="s">
        <v>455</v>
      </c>
      <c r="U5" s="519"/>
      <c r="V5" s="519"/>
      <c r="W5" s="519" t="s">
        <v>9</v>
      </c>
      <c r="X5" s="519" t="s">
        <v>10</v>
      </c>
    </row>
    <row r="6" spans="1:25" s="350" customFormat="1">
      <c r="A6" s="519"/>
      <c r="B6" s="519"/>
      <c r="C6" s="519"/>
      <c r="D6" s="525"/>
      <c r="E6" s="525"/>
      <c r="F6" s="519" t="s">
        <v>427</v>
      </c>
      <c r="G6" s="519" t="s">
        <v>422</v>
      </c>
      <c r="H6" s="519"/>
      <c r="I6" s="519"/>
      <c r="J6" s="525"/>
      <c r="K6" s="519"/>
      <c r="L6" s="519"/>
      <c r="M6" s="519"/>
      <c r="N6" s="519"/>
      <c r="O6" s="519"/>
      <c r="P6" s="519"/>
      <c r="Q6" s="519"/>
      <c r="R6" s="519"/>
      <c r="S6" s="519"/>
      <c r="T6" s="519"/>
      <c r="U6" s="519"/>
      <c r="V6" s="519"/>
      <c r="W6" s="519"/>
      <c r="X6" s="519"/>
    </row>
    <row r="7" spans="1:25" s="350" customFormat="1" ht="16.5" customHeight="1">
      <c r="A7" s="519"/>
      <c r="B7" s="519"/>
      <c r="C7" s="519"/>
      <c r="D7" s="525"/>
      <c r="E7" s="525"/>
      <c r="F7" s="519"/>
      <c r="G7" s="519" t="s">
        <v>423</v>
      </c>
      <c r="H7" s="519" t="s">
        <v>428</v>
      </c>
      <c r="I7" s="519"/>
      <c r="J7" s="525"/>
      <c r="K7" s="519" t="s">
        <v>423</v>
      </c>
      <c r="L7" s="519" t="s">
        <v>17</v>
      </c>
      <c r="M7" s="519"/>
      <c r="N7" s="519" t="s">
        <v>423</v>
      </c>
      <c r="O7" s="519" t="s">
        <v>17</v>
      </c>
      <c r="P7" s="519"/>
      <c r="Q7" s="519" t="s">
        <v>423</v>
      </c>
      <c r="R7" s="519" t="s">
        <v>17</v>
      </c>
      <c r="S7" s="519"/>
      <c r="T7" s="519" t="s">
        <v>423</v>
      </c>
      <c r="U7" s="519" t="s">
        <v>17</v>
      </c>
      <c r="V7" s="519"/>
      <c r="W7" s="519"/>
      <c r="X7" s="519"/>
    </row>
    <row r="8" spans="1:25" s="350" customFormat="1" ht="16.5" customHeight="1">
      <c r="A8" s="519"/>
      <c r="B8" s="519"/>
      <c r="C8" s="519"/>
      <c r="D8" s="525"/>
      <c r="E8" s="525"/>
      <c r="F8" s="519"/>
      <c r="G8" s="519"/>
      <c r="H8" s="519" t="s">
        <v>429</v>
      </c>
      <c r="I8" s="519" t="s">
        <v>20</v>
      </c>
      <c r="J8" s="525"/>
      <c r="K8" s="519"/>
      <c r="L8" s="519" t="s">
        <v>429</v>
      </c>
      <c r="M8" s="519" t="s">
        <v>20</v>
      </c>
      <c r="N8" s="519"/>
      <c r="O8" s="519" t="s">
        <v>429</v>
      </c>
      <c r="P8" s="519" t="s">
        <v>20</v>
      </c>
      <c r="Q8" s="519"/>
      <c r="R8" s="519" t="s">
        <v>429</v>
      </c>
      <c r="S8" s="519" t="s">
        <v>20</v>
      </c>
      <c r="T8" s="519"/>
      <c r="U8" s="519" t="s">
        <v>429</v>
      </c>
      <c r="V8" s="519" t="s">
        <v>20</v>
      </c>
      <c r="W8" s="519"/>
      <c r="X8" s="519"/>
    </row>
    <row r="9" spans="1:25" s="350" customFormat="1" ht="58.5" customHeight="1">
      <c r="A9" s="519"/>
      <c r="B9" s="519"/>
      <c r="C9" s="519"/>
      <c r="D9" s="526"/>
      <c r="E9" s="526"/>
      <c r="F9" s="519"/>
      <c r="G9" s="519"/>
      <c r="H9" s="519"/>
      <c r="I9" s="519"/>
      <c r="J9" s="526"/>
      <c r="K9" s="519"/>
      <c r="L9" s="519"/>
      <c r="M9" s="519"/>
      <c r="N9" s="519"/>
      <c r="O9" s="519"/>
      <c r="P9" s="519"/>
      <c r="Q9" s="519"/>
      <c r="R9" s="519"/>
      <c r="S9" s="519"/>
      <c r="T9" s="519"/>
      <c r="U9" s="519"/>
      <c r="V9" s="519"/>
      <c r="W9" s="519"/>
      <c r="X9" s="519"/>
    </row>
    <row r="10" spans="1:25" s="350" customFormat="1" ht="28.5" customHeight="1">
      <c r="A10" s="353"/>
      <c r="B10" s="352" t="s">
        <v>166</v>
      </c>
      <c r="C10" s="352"/>
      <c r="D10" s="352"/>
      <c r="E10" s="352"/>
      <c r="F10" s="352"/>
      <c r="G10" s="396">
        <f>G11</f>
        <v>1080228</v>
      </c>
      <c r="H10" s="396">
        <f t="shared" ref="H10:V10" si="0">H11</f>
        <v>1065232</v>
      </c>
      <c r="I10" s="396">
        <f t="shared" si="0"/>
        <v>14996</v>
      </c>
      <c r="J10" s="396">
        <f t="shared" si="0"/>
        <v>0</v>
      </c>
      <c r="K10" s="396">
        <f t="shared" si="0"/>
        <v>9000</v>
      </c>
      <c r="L10" s="396">
        <f t="shared" si="0"/>
        <v>9000</v>
      </c>
      <c r="M10" s="396">
        <f t="shared" si="0"/>
        <v>0</v>
      </c>
      <c r="N10" s="396">
        <f t="shared" si="0"/>
        <v>1080228</v>
      </c>
      <c r="O10" s="396">
        <f t="shared" si="0"/>
        <v>1065232</v>
      </c>
      <c r="P10" s="396">
        <f t="shared" si="0"/>
        <v>14996</v>
      </c>
      <c r="Q10" s="396">
        <f t="shared" si="0"/>
        <v>310000</v>
      </c>
      <c r="R10" s="396">
        <f t="shared" si="0"/>
        <v>310000</v>
      </c>
      <c r="S10" s="396">
        <f t="shared" si="0"/>
        <v>0</v>
      </c>
      <c r="T10" s="396">
        <f t="shared" si="0"/>
        <v>310000</v>
      </c>
      <c r="U10" s="396">
        <f t="shared" si="0"/>
        <v>310000</v>
      </c>
      <c r="V10" s="396">
        <f t="shared" si="0"/>
        <v>0</v>
      </c>
      <c r="W10" s="352"/>
      <c r="X10" s="353"/>
    </row>
    <row r="11" spans="1:25" s="358" customFormat="1" ht="17.25">
      <c r="A11" s="425" t="s">
        <v>22</v>
      </c>
      <c r="B11" s="280" t="s">
        <v>96</v>
      </c>
      <c r="C11" s="342"/>
      <c r="D11" s="343"/>
      <c r="E11" s="342"/>
      <c r="F11" s="343"/>
      <c r="G11" s="426">
        <f t="shared" ref="G11:V11" si="1">SUM(G12:G18)</f>
        <v>1080228</v>
      </c>
      <c r="H11" s="426">
        <f t="shared" si="1"/>
        <v>1065232</v>
      </c>
      <c r="I11" s="426">
        <f t="shared" si="1"/>
        <v>14996</v>
      </c>
      <c r="J11" s="426">
        <f t="shared" si="1"/>
        <v>0</v>
      </c>
      <c r="K11" s="426">
        <f t="shared" si="1"/>
        <v>9000</v>
      </c>
      <c r="L11" s="426">
        <f t="shared" si="1"/>
        <v>9000</v>
      </c>
      <c r="M11" s="426">
        <f t="shared" si="1"/>
        <v>0</v>
      </c>
      <c r="N11" s="426">
        <f t="shared" si="1"/>
        <v>1080228</v>
      </c>
      <c r="O11" s="426">
        <f t="shared" si="1"/>
        <v>1065232</v>
      </c>
      <c r="P11" s="426">
        <f t="shared" si="1"/>
        <v>14996</v>
      </c>
      <c r="Q11" s="426">
        <f t="shared" si="1"/>
        <v>310000</v>
      </c>
      <c r="R11" s="426">
        <f t="shared" si="1"/>
        <v>310000</v>
      </c>
      <c r="S11" s="426">
        <f t="shared" si="1"/>
        <v>0</v>
      </c>
      <c r="T11" s="426">
        <f t="shared" si="1"/>
        <v>310000</v>
      </c>
      <c r="U11" s="426">
        <f t="shared" si="1"/>
        <v>310000</v>
      </c>
      <c r="V11" s="426">
        <f t="shared" si="1"/>
        <v>0</v>
      </c>
      <c r="W11" s="427"/>
      <c r="X11" s="427"/>
    </row>
    <row r="12" spans="1:25" s="358" customFormat="1" ht="63">
      <c r="A12" s="277">
        <v>1</v>
      </c>
      <c r="B12" s="291" t="s">
        <v>490</v>
      </c>
      <c r="C12" s="291"/>
      <c r="D12" s="292" t="s">
        <v>33</v>
      </c>
      <c r="E12" s="268">
        <v>2022</v>
      </c>
      <c r="F12" s="411" t="s">
        <v>491</v>
      </c>
      <c r="G12" s="293">
        <v>24996</v>
      </c>
      <c r="H12" s="294">
        <v>20000</v>
      </c>
      <c r="I12" s="295">
        <f>G12-H12</f>
        <v>4996</v>
      </c>
      <c r="J12" s="270"/>
      <c r="K12" s="270"/>
      <c r="L12" s="270"/>
      <c r="M12" s="270"/>
      <c r="N12" s="293">
        <v>24996</v>
      </c>
      <c r="O12" s="294">
        <v>20000</v>
      </c>
      <c r="P12" s="295">
        <f>N12-O12</f>
        <v>4996</v>
      </c>
      <c r="Q12" s="270">
        <v>20000</v>
      </c>
      <c r="R12" s="270">
        <v>20000</v>
      </c>
      <c r="S12" s="270"/>
      <c r="T12" s="270">
        <v>20000</v>
      </c>
      <c r="U12" s="270">
        <v>20000</v>
      </c>
      <c r="V12" s="270"/>
      <c r="W12" s="357" t="s">
        <v>492</v>
      </c>
      <c r="X12" s="485" t="s">
        <v>453</v>
      </c>
    </row>
    <row r="13" spans="1:25" s="358" customFormat="1" ht="45">
      <c r="A13" s="277">
        <v>2</v>
      </c>
      <c r="B13" s="291" t="s">
        <v>522</v>
      </c>
      <c r="C13" s="291"/>
      <c r="D13" s="292" t="s">
        <v>27</v>
      </c>
      <c r="E13" s="268">
        <v>2022</v>
      </c>
      <c r="F13" s="411" t="s">
        <v>523</v>
      </c>
      <c r="G13" s="293">
        <v>262982</v>
      </c>
      <c r="H13" s="294">
        <f>G13</f>
        <v>262982</v>
      </c>
      <c r="I13" s="295"/>
      <c r="J13" s="270"/>
      <c r="K13" s="270"/>
      <c r="L13" s="270"/>
      <c r="M13" s="270"/>
      <c r="N13" s="293">
        <v>262982</v>
      </c>
      <c r="O13" s="294">
        <f>N13</f>
        <v>262982</v>
      </c>
      <c r="P13" s="295"/>
      <c r="Q13" s="270">
        <v>70000</v>
      </c>
      <c r="R13" s="270">
        <v>70000</v>
      </c>
      <c r="S13" s="270"/>
      <c r="T13" s="270">
        <v>70000</v>
      </c>
      <c r="U13" s="270">
        <v>70000</v>
      </c>
      <c r="V13" s="270"/>
      <c r="W13" s="357" t="s">
        <v>278</v>
      </c>
      <c r="X13" s="357"/>
    </row>
    <row r="14" spans="1:25" s="431" customFormat="1" ht="49.5">
      <c r="A14" s="277">
        <v>3</v>
      </c>
      <c r="B14" s="429" t="s">
        <v>503</v>
      </c>
      <c r="C14" s="274"/>
      <c r="D14" s="269" t="s">
        <v>504</v>
      </c>
      <c r="E14" s="274">
        <v>2022</v>
      </c>
      <c r="F14" s="421" t="s">
        <v>509</v>
      </c>
      <c r="G14" s="273">
        <v>33443</v>
      </c>
      <c r="H14" s="273">
        <v>23443</v>
      </c>
      <c r="I14" s="273">
        <v>10000</v>
      </c>
      <c r="J14" s="273">
        <v>0</v>
      </c>
      <c r="K14" s="273">
        <v>1000</v>
      </c>
      <c r="L14" s="273">
        <v>1000</v>
      </c>
      <c r="M14" s="273">
        <v>0</v>
      </c>
      <c r="N14" s="273">
        <v>33443</v>
      </c>
      <c r="O14" s="273">
        <v>23443</v>
      </c>
      <c r="P14" s="273">
        <v>10000</v>
      </c>
      <c r="Q14" s="273">
        <v>15000</v>
      </c>
      <c r="R14" s="273">
        <v>15000</v>
      </c>
      <c r="S14" s="273">
        <v>0</v>
      </c>
      <c r="T14" s="270">
        <v>15000</v>
      </c>
      <c r="U14" s="273">
        <v>15000</v>
      </c>
      <c r="V14" s="273">
        <v>0</v>
      </c>
      <c r="W14" s="285" t="s">
        <v>434</v>
      </c>
      <c r="X14" s="428"/>
      <c r="Y14" s="430"/>
    </row>
    <row r="15" spans="1:25" s="431" customFormat="1" ht="45">
      <c r="A15" s="277">
        <v>4</v>
      </c>
      <c r="B15" s="429" t="s">
        <v>510</v>
      </c>
      <c r="C15" s="274"/>
      <c r="D15" s="269" t="s">
        <v>511</v>
      </c>
      <c r="E15" s="274">
        <f>+E14</f>
        <v>2022</v>
      </c>
      <c r="F15" s="421" t="s">
        <v>512</v>
      </c>
      <c r="G15" s="273">
        <v>265390</v>
      </c>
      <c r="H15" s="273">
        <v>265390</v>
      </c>
      <c r="I15" s="273">
        <v>0</v>
      </c>
      <c r="J15" s="273">
        <v>0</v>
      </c>
      <c r="K15" s="273">
        <v>3000</v>
      </c>
      <c r="L15" s="273">
        <v>3000</v>
      </c>
      <c r="M15" s="273">
        <v>0</v>
      </c>
      <c r="N15" s="273">
        <v>265390</v>
      </c>
      <c r="O15" s="273">
        <v>265390</v>
      </c>
      <c r="P15" s="273">
        <v>0</v>
      </c>
      <c r="Q15" s="273">
        <v>70000</v>
      </c>
      <c r="R15" s="273">
        <v>70000</v>
      </c>
      <c r="S15" s="273">
        <v>0</v>
      </c>
      <c r="T15" s="273">
        <v>70000</v>
      </c>
      <c r="U15" s="273">
        <v>70000</v>
      </c>
      <c r="V15" s="273">
        <v>0</v>
      </c>
      <c r="W15" s="285" t="s">
        <v>434</v>
      </c>
      <c r="X15" s="428"/>
      <c r="Y15" s="430"/>
    </row>
    <row r="16" spans="1:25" s="431" customFormat="1" ht="45">
      <c r="A16" s="277">
        <v>5</v>
      </c>
      <c r="B16" s="429" t="s">
        <v>505</v>
      </c>
      <c r="C16" s="274"/>
      <c r="D16" s="269" t="s">
        <v>29</v>
      </c>
      <c r="E16" s="274">
        <v>2022</v>
      </c>
      <c r="F16" s="421" t="s">
        <v>506</v>
      </c>
      <c r="G16" s="273">
        <v>149417</v>
      </c>
      <c r="H16" s="273">
        <v>149417</v>
      </c>
      <c r="I16" s="273">
        <v>0</v>
      </c>
      <c r="J16" s="273">
        <v>0</v>
      </c>
      <c r="K16" s="273">
        <v>3000</v>
      </c>
      <c r="L16" s="273">
        <v>3000</v>
      </c>
      <c r="M16" s="273">
        <v>0</v>
      </c>
      <c r="N16" s="273">
        <v>149417</v>
      </c>
      <c r="O16" s="273">
        <v>149417</v>
      </c>
      <c r="P16" s="273">
        <v>0</v>
      </c>
      <c r="Q16" s="273">
        <v>40000</v>
      </c>
      <c r="R16" s="273">
        <v>40000</v>
      </c>
      <c r="S16" s="273">
        <v>0</v>
      </c>
      <c r="T16" s="270">
        <v>40000</v>
      </c>
      <c r="U16" s="273">
        <v>40000</v>
      </c>
      <c r="V16" s="273">
        <v>0</v>
      </c>
      <c r="W16" s="285" t="s">
        <v>434</v>
      </c>
      <c r="X16" s="428"/>
      <c r="Y16" s="430"/>
    </row>
    <row r="17" spans="1:25" s="431" customFormat="1" ht="45">
      <c r="A17" s="277">
        <v>6</v>
      </c>
      <c r="B17" s="429" t="s">
        <v>559</v>
      </c>
      <c r="C17" s="274"/>
      <c r="D17" s="269" t="s">
        <v>29</v>
      </c>
      <c r="E17" s="274">
        <v>2022</v>
      </c>
      <c r="F17" s="421" t="s">
        <v>560</v>
      </c>
      <c r="G17" s="273">
        <v>274000</v>
      </c>
      <c r="H17" s="273">
        <f>G17</f>
        <v>274000</v>
      </c>
      <c r="I17" s="273"/>
      <c r="J17" s="273"/>
      <c r="K17" s="273"/>
      <c r="L17" s="273"/>
      <c r="M17" s="273"/>
      <c r="N17" s="273">
        <v>274000</v>
      </c>
      <c r="O17" s="273">
        <f>N17</f>
        <v>274000</v>
      </c>
      <c r="P17" s="273"/>
      <c r="Q17" s="273">
        <v>70000</v>
      </c>
      <c r="R17" s="273">
        <v>70000</v>
      </c>
      <c r="S17" s="273"/>
      <c r="T17" s="270">
        <v>70000</v>
      </c>
      <c r="U17" s="273">
        <v>70000</v>
      </c>
      <c r="V17" s="273"/>
      <c r="W17" s="285" t="s">
        <v>547</v>
      </c>
      <c r="X17" s="428"/>
      <c r="Y17" s="430"/>
    </row>
    <row r="18" spans="1:25" s="431" customFormat="1" ht="45">
      <c r="A18" s="306">
        <v>7</v>
      </c>
      <c r="B18" s="432" t="s">
        <v>521</v>
      </c>
      <c r="C18" s="289"/>
      <c r="D18" s="275" t="s">
        <v>507</v>
      </c>
      <c r="E18" s="289">
        <v>2022</v>
      </c>
      <c r="F18" s="424" t="s">
        <v>508</v>
      </c>
      <c r="G18" s="433">
        <v>70000</v>
      </c>
      <c r="H18" s="433">
        <v>70000</v>
      </c>
      <c r="I18" s="433">
        <v>0</v>
      </c>
      <c r="J18" s="433">
        <v>0</v>
      </c>
      <c r="K18" s="433">
        <v>2000</v>
      </c>
      <c r="L18" s="433">
        <v>2000</v>
      </c>
      <c r="M18" s="433">
        <v>0</v>
      </c>
      <c r="N18" s="433">
        <v>70000</v>
      </c>
      <c r="O18" s="433">
        <v>70000</v>
      </c>
      <c r="P18" s="433">
        <v>0</v>
      </c>
      <c r="Q18" s="433">
        <v>25000</v>
      </c>
      <c r="R18" s="433">
        <v>25000</v>
      </c>
      <c r="S18" s="433">
        <v>0</v>
      </c>
      <c r="T18" s="276">
        <v>25000</v>
      </c>
      <c r="U18" s="433">
        <v>25000</v>
      </c>
      <c r="V18" s="433">
        <v>0</v>
      </c>
      <c r="W18" s="404" t="s">
        <v>434</v>
      </c>
      <c r="X18" s="434"/>
      <c r="Y18" s="430"/>
    </row>
  </sheetData>
  <mergeCells count="38">
    <mergeCell ref="A3:X3"/>
    <mergeCell ref="A2:X2"/>
    <mergeCell ref="V4:X4"/>
    <mergeCell ref="A5:A9"/>
    <mergeCell ref="B5:B9"/>
    <mergeCell ref="C5:C9"/>
    <mergeCell ref="D5:D9"/>
    <mergeCell ref="E5:E9"/>
    <mergeCell ref="F5:I5"/>
    <mergeCell ref="K5:M6"/>
    <mergeCell ref="T5:V6"/>
    <mergeCell ref="W5:W9"/>
    <mergeCell ref="R7:S7"/>
    <mergeCell ref="T7:T9"/>
    <mergeCell ref="U7:V7"/>
    <mergeCell ref="R8:R9"/>
    <mergeCell ref="S8:S9"/>
    <mergeCell ref="U8:U9"/>
    <mergeCell ref="V8:V9"/>
    <mergeCell ref="Q5:S6"/>
    <mergeCell ref="X5:X9"/>
    <mergeCell ref="F6:F9"/>
    <mergeCell ref="G6:I6"/>
    <mergeCell ref="G7:G9"/>
    <mergeCell ref="H7:I7"/>
    <mergeCell ref="K7:K9"/>
    <mergeCell ref="L7:M7"/>
    <mergeCell ref="N7:N9"/>
    <mergeCell ref="O7:P7"/>
    <mergeCell ref="Q7:Q9"/>
    <mergeCell ref="H8:H9"/>
    <mergeCell ref="I8:I9"/>
    <mergeCell ref="L8:L9"/>
    <mergeCell ref="M8:M9"/>
    <mergeCell ref="O8:O9"/>
    <mergeCell ref="P8:P9"/>
    <mergeCell ref="J5:J9"/>
    <mergeCell ref="N5:P6"/>
  </mergeCells>
  <pageMargins left="0.17" right="0.16" top="0.57999999999999996" bottom="0.38" header="0.49" footer="0.36"/>
  <pageSetup paperSize="9" scale="66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3"/>
  <sheetViews>
    <sheetView view="pageBreakPreview" zoomScale="85" zoomScaleNormal="85" zoomScaleSheetLayoutView="85" workbookViewId="0">
      <selection activeCell="A3" sqref="A3:U3"/>
    </sheetView>
  </sheetViews>
  <sheetFormatPr defaultColWidth="7.875" defaultRowHeight="16.5"/>
  <cols>
    <col min="1" max="1" width="4.875" style="364" customWidth="1"/>
    <col min="2" max="2" width="35.125" style="364" customWidth="1"/>
    <col min="3" max="3" width="8.125" style="365" customWidth="1"/>
    <col min="4" max="4" width="10.875" style="365" customWidth="1"/>
    <col min="5" max="7" width="8.5" style="365" customWidth="1"/>
    <col min="8" max="10" width="8.5" style="365" hidden="1" customWidth="1"/>
    <col min="11" max="13" width="8.5" style="365" customWidth="1"/>
    <col min="14" max="16" width="8.5" style="365" hidden="1" customWidth="1"/>
    <col min="17" max="19" width="8.5" style="365" customWidth="1"/>
    <col min="20" max="20" width="16.75" style="365" customWidth="1"/>
    <col min="21" max="21" width="8" style="364" customWidth="1"/>
    <col min="22" max="22" width="14.125" style="364" bestFit="1" customWidth="1"/>
    <col min="23" max="23" width="18.875" style="364" bestFit="1" customWidth="1"/>
    <col min="24" max="16384" width="7.875" style="364"/>
  </cols>
  <sheetData>
    <row r="1" spans="1:21" s="398" customFormat="1" ht="20.25">
      <c r="C1" s="444"/>
      <c r="D1" s="444"/>
      <c r="E1" s="444"/>
      <c r="F1" s="444"/>
      <c r="G1" s="444"/>
      <c r="H1" s="444"/>
      <c r="I1" s="444"/>
      <c r="J1" s="444"/>
      <c r="K1" s="444"/>
      <c r="L1" s="444"/>
      <c r="M1" s="444"/>
      <c r="N1" s="443"/>
      <c r="O1" s="443"/>
      <c r="P1" s="443"/>
      <c r="Q1" s="443"/>
      <c r="R1" s="443"/>
      <c r="S1" s="443"/>
      <c r="T1" s="443"/>
      <c r="U1" s="443"/>
    </row>
    <row r="2" spans="1:21" s="399" customFormat="1" ht="19.5">
      <c r="A2" s="557" t="str">
        <f>'B2-TWTN'!A3:R3</f>
        <v>DANH MỤC DỰ ÁN MỚI ĐẦU TƯ</v>
      </c>
      <c r="B2" s="557"/>
      <c r="C2" s="557"/>
      <c r="D2" s="557"/>
      <c r="E2" s="557"/>
      <c r="F2" s="557"/>
      <c r="G2" s="557"/>
      <c r="H2" s="557"/>
      <c r="I2" s="557"/>
      <c r="J2" s="557"/>
      <c r="K2" s="557"/>
      <c r="L2" s="557"/>
      <c r="M2" s="557"/>
      <c r="N2" s="557"/>
      <c r="O2" s="557"/>
      <c r="P2" s="557"/>
      <c r="Q2" s="557"/>
      <c r="R2" s="557"/>
      <c r="S2" s="557"/>
      <c r="T2" s="557"/>
      <c r="U2" s="557"/>
    </row>
    <row r="3" spans="1:21" s="399" customFormat="1" ht="19.5">
      <c r="A3" s="556" t="str">
        <f>'B7.7-GTVT'!A3:X3</f>
        <v>(Kèm theo Quyết định số 3533/QĐ-UBND ngày 24/12/2021 của UBND tỉnh)</v>
      </c>
      <c r="B3" s="556"/>
      <c r="C3" s="556"/>
      <c r="D3" s="556"/>
      <c r="E3" s="556"/>
      <c r="F3" s="556"/>
      <c r="G3" s="556"/>
      <c r="H3" s="556"/>
      <c r="I3" s="556"/>
      <c r="J3" s="556"/>
      <c r="K3" s="556"/>
      <c r="L3" s="556"/>
      <c r="M3" s="556"/>
      <c r="N3" s="556"/>
      <c r="O3" s="556"/>
      <c r="P3" s="556"/>
      <c r="Q3" s="556"/>
      <c r="R3" s="556"/>
      <c r="S3" s="556"/>
      <c r="T3" s="556"/>
      <c r="U3" s="556"/>
    </row>
    <row r="4" spans="1:21" s="399" customFormat="1" ht="19.5">
      <c r="C4" s="400"/>
      <c r="D4" s="400"/>
      <c r="E4" s="400"/>
      <c r="F4" s="400"/>
      <c r="G4" s="400"/>
      <c r="H4" s="400"/>
      <c r="I4" s="400"/>
      <c r="J4" s="400"/>
      <c r="K4" s="400"/>
      <c r="L4" s="400"/>
      <c r="M4" s="400"/>
      <c r="N4" s="400"/>
      <c r="O4" s="400"/>
      <c r="P4" s="400"/>
      <c r="Q4" s="400"/>
      <c r="R4" s="400"/>
      <c r="S4" s="558" t="s">
        <v>424</v>
      </c>
      <c r="T4" s="558"/>
      <c r="U4" s="558"/>
    </row>
    <row r="5" spans="1:21" s="350" customFormat="1" ht="27" customHeight="1">
      <c r="A5" s="519" t="s">
        <v>0</v>
      </c>
      <c r="B5" s="519" t="s">
        <v>425</v>
      </c>
      <c r="C5" s="524" t="s">
        <v>4</v>
      </c>
      <c r="D5" s="519" t="s">
        <v>568</v>
      </c>
      <c r="E5" s="519"/>
      <c r="F5" s="519"/>
      <c r="G5" s="519"/>
      <c r="H5" s="519" t="s">
        <v>432</v>
      </c>
      <c r="I5" s="519"/>
      <c r="J5" s="519"/>
      <c r="K5" s="519" t="s">
        <v>566</v>
      </c>
      <c r="L5" s="519"/>
      <c r="M5" s="519"/>
      <c r="N5" s="519" t="s">
        <v>433</v>
      </c>
      <c r="O5" s="519"/>
      <c r="P5" s="519"/>
      <c r="Q5" s="519" t="s">
        <v>455</v>
      </c>
      <c r="R5" s="519"/>
      <c r="S5" s="519"/>
      <c r="T5" s="519" t="s">
        <v>9</v>
      </c>
      <c r="U5" s="519" t="s">
        <v>10</v>
      </c>
    </row>
    <row r="6" spans="1:21" s="350" customFormat="1" ht="23.25" customHeight="1">
      <c r="A6" s="519"/>
      <c r="B6" s="519"/>
      <c r="C6" s="525"/>
      <c r="D6" s="519" t="s">
        <v>427</v>
      </c>
      <c r="E6" s="519" t="s">
        <v>422</v>
      </c>
      <c r="F6" s="519"/>
      <c r="G6" s="519"/>
      <c r="H6" s="519"/>
      <c r="I6" s="519"/>
      <c r="J6" s="519"/>
      <c r="K6" s="519"/>
      <c r="L6" s="519"/>
      <c r="M6" s="519"/>
      <c r="N6" s="519"/>
      <c r="O6" s="519"/>
      <c r="P6" s="519"/>
      <c r="Q6" s="519"/>
      <c r="R6" s="519"/>
      <c r="S6" s="519"/>
      <c r="T6" s="519"/>
      <c r="U6" s="519"/>
    </row>
    <row r="7" spans="1:21" s="350" customFormat="1" ht="16.5" customHeight="1">
      <c r="A7" s="519"/>
      <c r="B7" s="519"/>
      <c r="C7" s="525"/>
      <c r="D7" s="519"/>
      <c r="E7" s="519" t="s">
        <v>423</v>
      </c>
      <c r="F7" s="519" t="s">
        <v>428</v>
      </c>
      <c r="G7" s="519"/>
      <c r="H7" s="519" t="s">
        <v>423</v>
      </c>
      <c r="I7" s="519" t="s">
        <v>17</v>
      </c>
      <c r="J7" s="519"/>
      <c r="K7" s="519" t="s">
        <v>423</v>
      </c>
      <c r="L7" s="519" t="s">
        <v>17</v>
      </c>
      <c r="M7" s="519"/>
      <c r="N7" s="519" t="s">
        <v>423</v>
      </c>
      <c r="O7" s="519" t="s">
        <v>17</v>
      </c>
      <c r="P7" s="519"/>
      <c r="Q7" s="519" t="s">
        <v>423</v>
      </c>
      <c r="R7" s="519" t="s">
        <v>17</v>
      </c>
      <c r="S7" s="519"/>
      <c r="T7" s="519"/>
      <c r="U7" s="519"/>
    </row>
    <row r="8" spans="1:21" s="350" customFormat="1" ht="16.5" customHeight="1">
      <c r="A8" s="519"/>
      <c r="B8" s="519"/>
      <c r="C8" s="525"/>
      <c r="D8" s="519"/>
      <c r="E8" s="519"/>
      <c r="F8" s="519" t="s">
        <v>429</v>
      </c>
      <c r="G8" s="519" t="s">
        <v>20</v>
      </c>
      <c r="H8" s="519"/>
      <c r="I8" s="519" t="s">
        <v>429</v>
      </c>
      <c r="J8" s="519" t="s">
        <v>20</v>
      </c>
      <c r="K8" s="519"/>
      <c r="L8" s="519" t="s">
        <v>429</v>
      </c>
      <c r="M8" s="519" t="s">
        <v>20</v>
      </c>
      <c r="N8" s="519"/>
      <c r="O8" s="519" t="s">
        <v>429</v>
      </c>
      <c r="P8" s="519" t="s">
        <v>20</v>
      </c>
      <c r="Q8" s="519"/>
      <c r="R8" s="519" t="s">
        <v>429</v>
      </c>
      <c r="S8" s="519" t="s">
        <v>20</v>
      </c>
      <c r="T8" s="519"/>
      <c r="U8" s="519"/>
    </row>
    <row r="9" spans="1:21" s="350" customFormat="1" ht="58.5" customHeight="1">
      <c r="A9" s="519"/>
      <c r="B9" s="519"/>
      <c r="C9" s="526"/>
      <c r="D9" s="519"/>
      <c r="E9" s="519"/>
      <c r="F9" s="519"/>
      <c r="G9" s="519"/>
      <c r="H9" s="519"/>
      <c r="I9" s="519"/>
      <c r="J9" s="519"/>
      <c r="K9" s="519"/>
      <c r="L9" s="519"/>
      <c r="M9" s="519"/>
      <c r="N9" s="519"/>
      <c r="O9" s="519"/>
      <c r="P9" s="519"/>
      <c r="Q9" s="519"/>
      <c r="R9" s="519"/>
      <c r="S9" s="519"/>
      <c r="T9" s="519"/>
      <c r="U9" s="519"/>
    </row>
    <row r="10" spans="1:21" s="350" customFormat="1" ht="28.5" customHeight="1">
      <c r="A10" s="353"/>
      <c r="B10" s="352" t="s">
        <v>166</v>
      </c>
      <c r="C10" s="352"/>
      <c r="D10" s="352"/>
      <c r="E10" s="396">
        <f>E11</f>
        <v>12764</v>
      </c>
      <c r="F10" s="396">
        <f t="shared" ref="F10:S10" si="0">F11</f>
        <v>12764</v>
      </c>
      <c r="G10" s="396">
        <f t="shared" si="0"/>
        <v>0</v>
      </c>
      <c r="H10" s="396">
        <f t="shared" si="0"/>
        <v>0</v>
      </c>
      <c r="I10" s="396">
        <f t="shared" si="0"/>
        <v>0</v>
      </c>
      <c r="J10" s="396">
        <f t="shared" si="0"/>
        <v>0</v>
      </c>
      <c r="K10" s="396">
        <f t="shared" si="0"/>
        <v>12764</v>
      </c>
      <c r="L10" s="396">
        <f t="shared" si="0"/>
        <v>12764</v>
      </c>
      <c r="M10" s="396">
        <f t="shared" si="0"/>
        <v>0</v>
      </c>
      <c r="N10" s="396">
        <f t="shared" si="0"/>
        <v>6500</v>
      </c>
      <c r="O10" s="396">
        <f t="shared" si="0"/>
        <v>6500</v>
      </c>
      <c r="P10" s="396">
        <f t="shared" si="0"/>
        <v>0</v>
      </c>
      <c r="Q10" s="396">
        <f t="shared" si="0"/>
        <v>6500</v>
      </c>
      <c r="R10" s="396">
        <f t="shared" si="0"/>
        <v>6500</v>
      </c>
      <c r="S10" s="396">
        <f t="shared" si="0"/>
        <v>0</v>
      </c>
      <c r="T10" s="352"/>
      <c r="U10" s="353"/>
    </row>
    <row r="11" spans="1:21" s="350" customFormat="1" ht="23.25" customHeight="1">
      <c r="A11" s="401" t="s">
        <v>22</v>
      </c>
      <c r="B11" s="397" t="s">
        <v>40</v>
      </c>
      <c r="C11" s="354"/>
      <c r="D11" s="354"/>
      <c r="E11" s="402">
        <f t="shared" ref="E11:R11" si="1">SUM(E12:E13)</f>
        <v>12764</v>
      </c>
      <c r="F11" s="402">
        <f t="shared" si="1"/>
        <v>12764</v>
      </c>
      <c r="G11" s="402">
        <f t="shared" si="1"/>
        <v>0</v>
      </c>
      <c r="H11" s="402">
        <f t="shared" si="1"/>
        <v>0</v>
      </c>
      <c r="I11" s="402">
        <f t="shared" si="1"/>
        <v>0</v>
      </c>
      <c r="J11" s="402">
        <f t="shared" si="1"/>
        <v>0</v>
      </c>
      <c r="K11" s="402">
        <f t="shared" si="1"/>
        <v>12764</v>
      </c>
      <c r="L11" s="402">
        <f t="shared" si="1"/>
        <v>12764</v>
      </c>
      <c r="M11" s="402">
        <f t="shared" si="1"/>
        <v>0</v>
      </c>
      <c r="N11" s="402">
        <f t="shared" si="1"/>
        <v>6500</v>
      </c>
      <c r="O11" s="402">
        <f t="shared" si="1"/>
        <v>6500</v>
      </c>
      <c r="P11" s="402">
        <f t="shared" si="1"/>
        <v>0</v>
      </c>
      <c r="Q11" s="402">
        <f t="shared" si="1"/>
        <v>6500</v>
      </c>
      <c r="R11" s="402">
        <f t="shared" si="1"/>
        <v>6500</v>
      </c>
      <c r="S11" s="402"/>
      <c r="T11" s="403"/>
      <c r="U11" s="397"/>
    </row>
    <row r="12" spans="1:21" s="451" customFormat="1" ht="54.75" customHeight="1">
      <c r="A12" s="448">
        <v>1</v>
      </c>
      <c r="B12" s="449" t="s">
        <v>535</v>
      </c>
      <c r="C12" s="272">
        <v>2022</v>
      </c>
      <c r="D12" s="271" t="s">
        <v>542</v>
      </c>
      <c r="E12" s="450">
        <v>4885</v>
      </c>
      <c r="F12" s="450">
        <v>4885</v>
      </c>
      <c r="G12" s="450"/>
      <c r="H12" s="450"/>
      <c r="I12" s="450"/>
      <c r="J12" s="450"/>
      <c r="K12" s="450">
        <v>4885</v>
      </c>
      <c r="L12" s="450">
        <v>4885</v>
      </c>
      <c r="M12" s="450"/>
      <c r="N12" s="450">
        <v>2500</v>
      </c>
      <c r="O12" s="450">
        <v>2500</v>
      </c>
      <c r="P12" s="450"/>
      <c r="Q12" s="450">
        <v>2500</v>
      </c>
      <c r="R12" s="450">
        <v>2500</v>
      </c>
      <c r="S12" s="450"/>
      <c r="T12" s="278" t="s">
        <v>541</v>
      </c>
      <c r="U12" s="272"/>
    </row>
    <row r="13" spans="1:21" s="358" customFormat="1" ht="57.75" customHeight="1">
      <c r="A13" s="306">
        <v>2</v>
      </c>
      <c r="B13" s="340" t="s">
        <v>532</v>
      </c>
      <c r="C13" s="289">
        <v>2022</v>
      </c>
      <c r="D13" s="275" t="s">
        <v>533</v>
      </c>
      <c r="E13" s="341">
        <v>7879</v>
      </c>
      <c r="F13" s="341">
        <v>7879</v>
      </c>
      <c r="G13" s="341"/>
      <c r="H13" s="341"/>
      <c r="I13" s="341"/>
      <c r="J13" s="341"/>
      <c r="K13" s="341">
        <v>7879</v>
      </c>
      <c r="L13" s="341">
        <v>7879</v>
      </c>
      <c r="M13" s="341"/>
      <c r="N13" s="341">
        <v>4000</v>
      </c>
      <c r="O13" s="341">
        <v>4000</v>
      </c>
      <c r="P13" s="341"/>
      <c r="Q13" s="341">
        <v>4000</v>
      </c>
      <c r="R13" s="341">
        <v>4000</v>
      </c>
      <c r="S13" s="341"/>
      <c r="T13" s="404" t="s">
        <v>534</v>
      </c>
      <c r="U13" s="289"/>
    </row>
  </sheetData>
  <mergeCells count="35">
    <mergeCell ref="A3:U3"/>
    <mergeCell ref="A2:U2"/>
    <mergeCell ref="S4:U4"/>
    <mergeCell ref="A5:A9"/>
    <mergeCell ref="B5:B9"/>
    <mergeCell ref="C5:C9"/>
    <mergeCell ref="D5:G5"/>
    <mergeCell ref="H5:J6"/>
    <mergeCell ref="K5:M6"/>
    <mergeCell ref="N5:P6"/>
    <mergeCell ref="Q5:S6"/>
    <mergeCell ref="T5:T9"/>
    <mergeCell ref="U5:U9"/>
    <mergeCell ref="D6:D9"/>
    <mergeCell ref="E6:G6"/>
    <mergeCell ref="E7:E9"/>
    <mergeCell ref="F7:G7"/>
    <mergeCell ref="H7:H9"/>
    <mergeCell ref="I7:J7"/>
    <mergeCell ref="K7:K9"/>
    <mergeCell ref="L7:M7"/>
    <mergeCell ref="F8:F9"/>
    <mergeCell ref="G8:G9"/>
    <mergeCell ref="I8:I9"/>
    <mergeCell ref="J8:J9"/>
    <mergeCell ref="L8:L9"/>
    <mergeCell ref="M8:M9"/>
    <mergeCell ref="O8:O9"/>
    <mergeCell ref="P8:P9"/>
    <mergeCell ref="R8:R9"/>
    <mergeCell ref="S8:S9"/>
    <mergeCell ref="N7:N9"/>
    <mergeCell ref="O7:P7"/>
    <mergeCell ref="Q7:Q9"/>
    <mergeCell ref="R7:S7"/>
  </mergeCells>
  <pageMargins left="0.23" right="0.18" top="0.52" bottom="0.37" header="0.3" footer="0.3"/>
  <pageSetup paperSize="9" scale="84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5"/>
  <sheetViews>
    <sheetView tabSelected="1" view="pageBreakPreview" zoomScale="70" zoomScaleNormal="100" zoomScaleSheetLayoutView="70" workbookViewId="0">
      <pane xSplit="2" ySplit="9" topLeftCell="C10" activePane="bottomRight" state="frozen"/>
      <selection pane="topRight" activeCell="C1" sqref="C1"/>
      <selection pane="bottomLeft" activeCell="A10" sqref="A10"/>
      <selection pane="bottomRight" activeCell="V25" sqref="V25"/>
    </sheetView>
  </sheetViews>
  <sheetFormatPr defaultColWidth="7.875" defaultRowHeight="16.5"/>
  <cols>
    <col min="1" max="1" width="4.875" style="364" customWidth="1"/>
    <col min="2" max="2" width="39.25" style="364" customWidth="1"/>
    <col min="3" max="3" width="10.125" style="365" customWidth="1"/>
    <col min="4" max="4" width="8.125" style="365" customWidth="1"/>
    <col min="5" max="5" width="12.75" style="365" customWidth="1"/>
    <col min="6" max="6" width="12.5" style="365" bestFit="1" customWidth="1"/>
    <col min="7" max="7" width="11.875" style="365" customWidth="1"/>
    <col min="8" max="8" width="10" style="365" customWidth="1"/>
    <col min="9" max="9" width="11.375" style="365" hidden="1" customWidth="1"/>
    <col min="10" max="10" width="11.5" style="365" hidden="1" customWidth="1"/>
    <col min="11" max="11" width="9.75" style="365" hidden="1" customWidth="1"/>
    <col min="12" max="13" width="12.5" style="365" bestFit="1" customWidth="1"/>
    <col min="14" max="14" width="10.625" style="365" bestFit="1" customWidth="1"/>
    <col min="15" max="15" width="11.625" style="365" hidden="1" customWidth="1"/>
    <col min="16" max="16" width="11.375" style="365" hidden="1" customWidth="1"/>
    <col min="17" max="17" width="9.75" style="365" hidden="1" customWidth="1"/>
    <col min="18" max="18" width="11.125" style="365" customWidth="1"/>
    <col min="19" max="19" width="11.625" style="365" customWidth="1"/>
    <col min="20" max="20" width="9.875" style="365" customWidth="1"/>
    <col min="21" max="21" width="13.375" style="365" customWidth="1"/>
    <col min="22" max="22" width="14.375" style="364" customWidth="1"/>
    <col min="23" max="23" width="14.5" style="364" customWidth="1"/>
    <col min="24" max="16384" width="7.875" style="364"/>
  </cols>
  <sheetData>
    <row r="1" spans="1:23" s="349" customFormat="1" ht="20.25">
      <c r="C1" s="463"/>
      <c r="D1" s="463"/>
      <c r="E1" s="463"/>
      <c r="F1" s="463"/>
      <c r="G1" s="463"/>
      <c r="H1" s="463"/>
      <c r="I1" s="463"/>
      <c r="J1" s="463"/>
      <c r="K1" s="463"/>
      <c r="L1" s="463"/>
      <c r="M1" s="463"/>
      <c r="N1" s="463"/>
      <c r="O1" s="464"/>
      <c r="P1" s="464"/>
      <c r="Q1" s="464"/>
      <c r="R1" s="464"/>
      <c r="S1" s="464"/>
      <c r="T1" s="464"/>
      <c r="U1" s="464"/>
      <c r="V1" s="464"/>
    </row>
    <row r="2" spans="1:23" s="366" customFormat="1" ht="27" customHeight="1">
      <c r="A2" s="520" t="str">
        <f>'B2-TWTN'!A3:R3</f>
        <v>DANH MỤC DỰ ÁN MỚI ĐẦU TƯ</v>
      </c>
      <c r="B2" s="520"/>
      <c r="C2" s="520"/>
      <c r="D2" s="520"/>
      <c r="E2" s="520"/>
      <c r="F2" s="520"/>
      <c r="G2" s="520"/>
      <c r="H2" s="520"/>
      <c r="I2" s="520"/>
      <c r="J2" s="520"/>
      <c r="K2" s="520"/>
      <c r="L2" s="520"/>
      <c r="M2" s="520"/>
      <c r="N2" s="520"/>
      <c r="O2" s="520"/>
      <c r="P2" s="520"/>
      <c r="Q2" s="520"/>
      <c r="R2" s="520"/>
      <c r="S2" s="520"/>
      <c r="T2" s="520"/>
      <c r="U2" s="520"/>
      <c r="V2" s="520"/>
    </row>
    <row r="3" spans="1:23" s="366" customFormat="1" ht="24" customHeight="1">
      <c r="A3" s="521" t="str">
        <f>'B2-TWTN'!A4:R4</f>
        <v>(Kèm theo Quyết định số 3533/QĐ-UBND ngày 24/12/2021 của UBND tỉnh)</v>
      </c>
      <c r="B3" s="522"/>
      <c r="C3" s="522"/>
      <c r="D3" s="522"/>
      <c r="E3" s="522"/>
      <c r="F3" s="522"/>
      <c r="G3" s="522"/>
      <c r="H3" s="522"/>
      <c r="I3" s="522"/>
      <c r="J3" s="522"/>
      <c r="K3" s="522"/>
      <c r="L3" s="522"/>
      <c r="M3" s="522"/>
      <c r="N3" s="522"/>
      <c r="O3" s="522"/>
      <c r="P3" s="522"/>
      <c r="Q3" s="522"/>
      <c r="R3" s="522"/>
      <c r="S3" s="522"/>
      <c r="T3" s="522"/>
      <c r="U3" s="522"/>
      <c r="V3" s="522"/>
    </row>
    <row r="4" spans="1:23" s="366" customFormat="1" ht="20.25">
      <c r="C4" s="367"/>
      <c r="D4" s="367"/>
      <c r="E4" s="367"/>
      <c r="F4" s="367"/>
      <c r="G4" s="367"/>
      <c r="H4" s="367"/>
      <c r="I4" s="367"/>
      <c r="J4" s="367"/>
      <c r="K4" s="367"/>
      <c r="L4" s="367"/>
      <c r="M4" s="367"/>
      <c r="N4" s="367"/>
      <c r="O4" s="367"/>
      <c r="P4" s="367"/>
      <c r="Q4" s="367"/>
      <c r="R4" s="367"/>
      <c r="S4" s="367"/>
      <c r="T4" s="523" t="s">
        <v>424</v>
      </c>
      <c r="U4" s="523"/>
      <c r="V4" s="523"/>
    </row>
    <row r="5" spans="1:23" s="350" customFormat="1" ht="27" customHeight="1">
      <c r="A5" s="519" t="s">
        <v>0</v>
      </c>
      <c r="B5" s="519" t="s">
        <v>425</v>
      </c>
      <c r="C5" s="524" t="s">
        <v>431</v>
      </c>
      <c r="D5" s="524" t="s">
        <v>4</v>
      </c>
      <c r="E5" s="519" t="s">
        <v>568</v>
      </c>
      <c r="F5" s="519"/>
      <c r="G5" s="519"/>
      <c r="H5" s="519"/>
      <c r="I5" s="519" t="s">
        <v>432</v>
      </c>
      <c r="J5" s="519"/>
      <c r="K5" s="519"/>
      <c r="L5" s="519" t="s">
        <v>566</v>
      </c>
      <c r="M5" s="519"/>
      <c r="N5" s="519"/>
      <c r="O5" s="519" t="s">
        <v>433</v>
      </c>
      <c r="P5" s="519"/>
      <c r="Q5" s="519"/>
      <c r="R5" s="519" t="s">
        <v>455</v>
      </c>
      <c r="S5" s="519"/>
      <c r="T5" s="519"/>
      <c r="U5" s="519" t="s">
        <v>9</v>
      </c>
      <c r="V5" s="519" t="s">
        <v>10</v>
      </c>
    </row>
    <row r="6" spans="1:23" s="350" customFormat="1">
      <c r="A6" s="519"/>
      <c r="B6" s="519"/>
      <c r="C6" s="525"/>
      <c r="D6" s="525"/>
      <c r="E6" s="519" t="s">
        <v>427</v>
      </c>
      <c r="F6" s="519" t="s">
        <v>422</v>
      </c>
      <c r="G6" s="519"/>
      <c r="H6" s="519"/>
      <c r="I6" s="519"/>
      <c r="J6" s="519"/>
      <c r="K6" s="519"/>
      <c r="L6" s="519"/>
      <c r="M6" s="519"/>
      <c r="N6" s="519"/>
      <c r="O6" s="519"/>
      <c r="P6" s="519"/>
      <c r="Q6" s="519"/>
      <c r="R6" s="519"/>
      <c r="S6" s="519"/>
      <c r="T6" s="519"/>
      <c r="U6" s="519"/>
      <c r="V6" s="519"/>
    </row>
    <row r="7" spans="1:23" s="350" customFormat="1" ht="16.5" customHeight="1">
      <c r="A7" s="519"/>
      <c r="B7" s="519"/>
      <c r="C7" s="525"/>
      <c r="D7" s="525"/>
      <c r="E7" s="519"/>
      <c r="F7" s="519" t="s">
        <v>423</v>
      </c>
      <c r="G7" s="519" t="s">
        <v>428</v>
      </c>
      <c r="H7" s="519"/>
      <c r="I7" s="519" t="s">
        <v>423</v>
      </c>
      <c r="J7" s="519" t="s">
        <v>17</v>
      </c>
      <c r="K7" s="519"/>
      <c r="L7" s="519" t="s">
        <v>423</v>
      </c>
      <c r="M7" s="519" t="s">
        <v>17</v>
      </c>
      <c r="N7" s="519"/>
      <c r="O7" s="519" t="s">
        <v>423</v>
      </c>
      <c r="P7" s="519" t="s">
        <v>17</v>
      </c>
      <c r="Q7" s="519"/>
      <c r="R7" s="519" t="s">
        <v>423</v>
      </c>
      <c r="S7" s="519" t="s">
        <v>17</v>
      </c>
      <c r="T7" s="519"/>
      <c r="U7" s="519"/>
      <c r="V7" s="519"/>
    </row>
    <row r="8" spans="1:23" s="350" customFormat="1" ht="16.5" customHeight="1">
      <c r="A8" s="519"/>
      <c r="B8" s="519"/>
      <c r="C8" s="525"/>
      <c r="D8" s="525"/>
      <c r="E8" s="519"/>
      <c r="F8" s="519"/>
      <c r="G8" s="519" t="s">
        <v>429</v>
      </c>
      <c r="H8" s="519" t="s">
        <v>20</v>
      </c>
      <c r="I8" s="519"/>
      <c r="J8" s="519" t="s">
        <v>429</v>
      </c>
      <c r="K8" s="519" t="s">
        <v>20</v>
      </c>
      <c r="L8" s="519"/>
      <c r="M8" s="519" t="s">
        <v>429</v>
      </c>
      <c r="N8" s="519" t="s">
        <v>20</v>
      </c>
      <c r="O8" s="519"/>
      <c r="P8" s="519" t="s">
        <v>429</v>
      </c>
      <c r="Q8" s="519" t="s">
        <v>20</v>
      </c>
      <c r="R8" s="519"/>
      <c r="S8" s="519" t="s">
        <v>429</v>
      </c>
      <c r="T8" s="519" t="s">
        <v>20</v>
      </c>
      <c r="U8" s="519"/>
      <c r="V8" s="519"/>
    </row>
    <row r="9" spans="1:23" s="350" customFormat="1" ht="41.25" customHeight="1">
      <c r="A9" s="519"/>
      <c r="B9" s="519"/>
      <c r="C9" s="526"/>
      <c r="D9" s="526"/>
      <c r="E9" s="519"/>
      <c r="F9" s="519"/>
      <c r="G9" s="519"/>
      <c r="H9" s="519"/>
      <c r="I9" s="519"/>
      <c r="J9" s="519"/>
      <c r="K9" s="519"/>
      <c r="L9" s="519"/>
      <c r="M9" s="519"/>
      <c r="N9" s="519"/>
      <c r="O9" s="519"/>
      <c r="P9" s="519"/>
      <c r="Q9" s="519"/>
      <c r="R9" s="519"/>
      <c r="S9" s="519"/>
      <c r="T9" s="519"/>
      <c r="U9" s="519"/>
      <c r="V9" s="519"/>
      <c r="W9" s="351"/>
    </row>
    <row r="10" spans="1:23" s="439" customFormat="1" ht="30.75" customHeight="1">
      <c r="A10" s="437"/>
      <c r="B10" s="438" t="s">
        <v>166</v>
      </c>
      <c r="C10" s="438"/>
      <c r="D10" s="438"/>
      <c r="E10" s="438"/>
      <c r="F10" s="457">
        <f>F11</f>
        <v>128030</v>
      </c>
      <c r="G10" s="457">
        <f t="shared" ref="G10:T10" si="0">G11</f>
        <v>71500</v>
      </c>
      <c r="H10" s="457">
        <f t="shared" si="0"/>
        <v>56500</v>
      </c>
      <c r="I10" s="457">
        <f t="shared" si="0"/>
        <v>0</v>
      </c>
      <c r="J10" s="457">
        <f t="shared" si="0"/>
        <v>0</v>
      </c>
      <c r="K10" s="457">
        <f t="shared" si="0"/>
        <v>0</v>
      </c>
      <c r="L10" s="457">
        <f t="shared" si="0"/>
        <v>128030</v>
      </c>
      <c r="M10" s="457">
        <f t="shared" si="0"/>
        <v>71500</v>
      </c>
      <c r="N10" s="457">
        <f t="shared" si="0"/>
        <v>56500</v>
      </c>
      <c r="O10" s="457">
        <f t="shared" si="0"/>
        <v>36500</v>
      </c>
      <c r="P10" s="457">
        <f t="shared" si="0"/>
        <v>36500</v>
      </c>
      <c r="Q10" s="457">
        <f t="shared" si="0"/>
        <v>0</v>
      </c>
      <c r="R10" s="457">
        <f t="shared" si="0"/>
        <v>36500</v>
      </c>
      <c r="S10" s="457">
        <f t="shared" si="0"/>
        <v>36500</v>
      </c>
      <c r="T10" s="457">
        <f t="shared" si="0"/>
        <v>0</v>
      </c>
      <c r="U10" s="438"/>
      <c r="V10" s="437"/>
    </row>
    <row r="11" spans="1:23" s="356" customFormat="1" ht="21.75" customHeight="1">
      <c r="A11" s="354" t="s">
        <v>22</v>
      </c>
      <c r="B11" s="354" t="s">
        <v>443</v>
      </c>
      <c r="C11" s="360"/>
      <c r="D11" s="354"/>
      <c r="E11" s="413"/>
      <c r="F11" s="355">
        <f>F12+F14</f>
        <v>128030</v>
      </c>
      <c r="G11" s="355">
        <f t="shared" ref="G11:T11" si="1">G12+G14</f>
        <v>71500</v>
      </c>
      <c r="H11" s="355">
        <f t="shared" si="1"/>
        <v>56500</v>
      </c>
      <c r="I11" s="355">
        <f t="shared" si="1"/>
        <v>0</v>
      </c>
      <c r="J11" s="355">
        <f t="shared" si="1"/>
        <v>0</v>
      </c>
      <c r="K11" s="355">
        <f t="shared" si="1"/>
        <v>0</v>
      </c>
      <c r="L11" s="355">
        <f t="shared" si="1"/>
        <v>128030</v>
      </c>
      <c r="M11" s="355">
        <f t="shared" si="1"/>
        <v>71500</v>
      </c>
      <c r="N11" s="355">
        <f t="shared" si="1"/>
        <v>56500</v>
      </c>
      <c r="O11" s="355">
        <f t="shared" si="1"/>
        <v>36500</v>
      </c>
      <c r="P11" s="355">
        <f t="shared" si="1"/>
        <v>36500</v>
      </c>
      <c r="Q11" s="355">
        <f t="shared" si="1"/>
        <v>0</v>
      </c>
      <c r="R11" s="355">
        <f t="shared" si="1"/>
        <v>36500</v>
      </c>
      <c r="S11" s="355">
        <f t="shared" si="1"/>
        <v>36500</v>
      </c>
      <c r="T11" s="355">
        <f t="shared" si="1"/>
        <v>0</v>
      </c>
      <c r="U11" s="354"/>
      <c r="V11" s="354"/>
    </row>
    <row r="12" spans="1:23" s="345" customFormat="1" ht="21.75" customHeight="1">
      <c r="A12" s="342" t="s">
        <v>26</v>
      </c>
      <c r="B12" s="342" t="s">
        <v>495</v>
      </c>
      <c r="C12" s="343"/>
      <c r="D12" s="342"/>
      <c r="E12" s="412"/>
      <c r="F12" s="426">
        <f t="shared" ref="F12:T12" si="2">F13</f>
        <v>3030</v>
      </c>
      <c r="G12" s="426">
        <f t="shared" si="2"/>
        <v>1500</v>
      </c>
      <c r="H12" s="426">
        <f t="shared" si="2"/>
        <v>1500</v>
      </c>
      <c r="I12" s="426">
        <f t="shared" si="2"/>
        <v>0</v>
      </c>
      <c r="J12" s="426">
        <f t="shared" si="2"/>
        <v>0</v>
      </c>
      <c r="K12" s="426">
        <f t="shared" si="2"/>
        <v>0</v>
      </c>
      <c r="L12" s="426">
        <f t="shared" si="2"/>
        <v>3030</v>
      </c>
      <c r="M12" s="426">
        <f t="shared" si="2"/>
        <v>1500</v>
      </c>
      <c r="N12" s="426">
        <f t="shared" si="2"/>
        <v>1500</v>
      </c>
      <c r="O12" s="426">
        <f t="shared" si="2"/>
        <v>1500</v>
      </c>
      <c r="P12" s="426">
        <f t="shared" si="2"/>
        <v>1500</v>
      </c>
      <c r="Q12" s="426">
        <f t="shared" si="2"/>
        <v>0</v>
      </c>
      <c r="R12" s="426">
        <f t="shared" si="2"/>
        <v>1500</v>
      </c>
      <c r="S12" s="426">
        <f t="shared" si="2"/>
        <v>1500</v>
      </c>
      <c r="T12" s="426">
        <f t="shared" si="2"/>
        <v>0</v>
      </c>
      <c r="U12" s="342"/>
      <c r="V12" s="342"/>
    </row>
    <row r="13" spans="1:23" s="358" customFormat="1" ht="45">
      <c r="A13" s="277">
        <v>1</v>
      </c>
      <c r="B13" s="291" t="s">
        <v>486</v>
      </c>
      <c r="C13" s="292" t="s">
        <v>442</v>
      </c>
      <c r="D13" s="268" t="s">
        <v>487</v>
      </c>
      <c r="E13" s="411" t="s">
        <v>488</v>
      </c>
      <c r="F13" s="293">
        <v>3030</v>
      </c>
      <c r="G13" s="294">
        <v>1500</v>
      </c>
      <c r="H13" s="295">
        <v>1500</v>
      </c>
      <c r="I13" s="270"/>
      <c r="J13" s="270"/>
      <c r="K13" s="270"/>
      <c r="L13" s="293">
        <v>3030</v>
      </c>
      <c r="M13" s="294">
        <v>1500</v>
      </c>
      <c r="N13" s="295">
        <v>1500</v>
      </c>
      <c r="O13" s="270">
        <v>1500</v>
      </c>
      <c r="P13" s="270">
        <v>1500</v>
      </c>
      <c r="Q13" s="270"/>
      <c r="R13" s="270">
        <v>1500</v>
      </c>
      <c r="S13" s="270">
        <v>1500</v>
      </c>
      <c r="T13" s="270"/>
      <c r="U13" s="357" t="s">
        <v>489</v>
      </c>
      <c r="V13" s="357" t="s">
        <v>453</v>
      </c>
    </row>
    <row r="14" spans="1:23" s="345" customFormat="1" ht="34.5">
      <c r="A14" s="342" t="s">
        <v>37</v>
      </c>
      <c r="B14" s="342" t="s">
        <v>496</v>
      </c>
      <c r="C14" s="343"/>
      <c r="D14" s="342"/>
      <c r="E14" s="412"/>
      <c r="F14" s="456">
        <f>F15</f>
        <v>125000</v>
      </c>
      <c r="G14" s="456">
        <f t="shared" ref="G14:T14" si="3">G15</f>
        <v>70000</v>
      </c>
      <c r="H14" s="456">
        <f t="shared" si="3"/>
        <v>55000</v>
      </c>
      <c r="I14" s="456">
        <f t="shared" si="3"/>
        <v>0</v>
      </c>
      <c r="J14" s="456">
        <f t="shared" si="3"/>
        <v>0</v>
      </c>
      <c r="K14" s="456">
        <f t="shared" si="3"/>
        <v>0</v>
      </c>
      <c r="L14" s="456">
        <f t="shared" si="3"/>
        <v>125000</v>
      </c>
      <c r="M14" s="456">
        <f t="shared" si="3"/>
        <v>70000</v>
      </c>
      <c r="N14" s="456">
        <f t="shared" si="3"/>
        <v>55000</v>
      </c>
      <c r="O14" s="456">
        <f t="shared" si="3"/>
        <v>35000</v>
      </c>
      <c r="P14" s="456">
        <f t="shared" si="3"/>
        <v>35000</v>
      </c>
      <c r="Q14" s="456">
        <f t="shared" si="3"/>
        <v>0</v>
      </c>
      <c r="R14" s="456">
        <f t="shared" si="3"/>
        <v>35000</v>
      </c>
      <c r="S14" s="456">
        <f t="shared" si="3"/>
        <v>35000</v>
      </c>
      <c r="T14" s="456">
        <f t="shared" si="3"/>
        <v>0</v>
      </c>
      <c r="U14" s="342"/>
      <c r="V14" s="342"/>
    </row>
    <row r="15" spans="1:23" s="358" customFormat="1" ht="49.5">
      <c r="A15" s="306">
        <v>1</v>
      </c>
      <c r="B15" s="432" t="s">
        <v>561</v>
      </c>
      <c r="C15" s="460" t="s">
        <v>29</v>
      </c>
      <c r="D15" s="461">
        <v>2022</v>
      </c>
      <c r="E15" s="424" t="s">
        <v>562</v>
      </c>
      <c r="F15" s="433">
        <v>125000</v>
      </c>
      <c r="G15" s="433">
        <v>70000</v>
      </c>
      <c r="H15" s="433">
        <f>F15-G15</f>
        <v>55000</v>
      </c>
      <c r="I15" s="276"/>
      <c r="J15" s="276"/>
      <c r="K15" s="276"/>
      <c r="L15" s="433">
        <v>125000</v>
      </c>
      <c r="M15" s="433">
        <v>70000</v>
      </c>
      <c r="N15" s="433">
        <f>L15-M15</f>
        <v>55000</v>
      </c>
      <c r="O15" s="276">
        <v>35000</v>
      </c>
      <c r="P15" s="276">
        <v>35000</v>
      </c>
      <c r="Q15" s="276"/>
      <c r="R15" s="276">
        <v>35000</v>
      </c>
      <c r="S15" s="276">
        <v>35000</v>
      </c>
      <c r="T15" s="276"/>
      <c r="U15" s="404" t="s">
        <v>547</v>
      </c>
      <c r="V15" s="462" t="s">
        <v>563</v>
      </c>
    </row>
  </sheetData>
  <mergeCells count="36">
    <mergeCell ref="A2:V2"/>
    <mergeCell ref="A3:V3"/>
    <mergeCell ref="T4:V4"/>
    <mergeCell ref="A5:A9"/>
    <mergeCell ref="B5:B9"/>
    <mergeCell ref="C5:C9"/>
    <mergeCell ref="D5:D9"/>
    <mergeCell ref="E5:H5"/>
    <mergeCell ref="I5:K6"/>
    <mergeCell ref="L5:N6"/>
    <mergeCell ref="O5:Q6"/>
    <mergeCell ref="R5:T6"/>
    <mergeCell ref="U5:U9"/>
    <mergeCell ref="V5:V9"/>
    <mergeCell ref="E6:E9"/>
    <mergeCell ref="F6:H6"/>
    <mergeCell ref="F7:F9"/>
    <mergeCell ref="G7:H7"/>
    <mergeCell ref="I7:I9"/>
    <mergeCell ref="S8:S9"/>
    <mergeCell ref="J7:K7"/>
    <mergeCell ref="L7:L9"/>
    <mergeCell ref="M7:N7"/>
    <mergeCell ref="O7:O9"/>
    <mergeCell ref="P7:Q7"/>
    <mergeCell ref="R7:R9"/>
    <mergeCell ref="T8:T9"/>
    <mergeCell ref="S7:T7"/>
    <mergeCell ref="G8:G9"/>
    <mergeCell ref="H8:H9"/>
    <mergeCell ref="J8:J9"/>
    <mergeCell ref="K8:K9"/>
    <mergeCell ref="M8:M9"/>
    <mergeCell ref="N8:N9"/>
    <mergeCell ref="P8:P9"/>
    <mergeCell ref="Q8:Q9"/>
  </mergeCells>
  <pageMargins left="0.17" right="0.16" top="0.55000000000000004" bottom="0.57999999999999996" header="0.53" footer="0.54"/>
  <pageSetup paperSize="9" scale="66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1BC3DB4-D1E4-490D-B5BC-21E399FF1980}"/>
</file>

<file path=customXml/itemProps2.xml><?xml version="1.0" encoding="utf-8"?>
<ds:datastoreItem xmlns:ds="http://schemas.openxmlformats.org/officeDocument/2006/customXml" ds:itemID="{3203F462-33B3-4D56-BE73-9446E1494538}"/>
</file>

<file path=customXml/itemProps3.xml><?xml version="1.0" encoding="utf-8"?>
<ds:datastoreItem xmlns:ds="http://schemas.openxmlformats.org/officeDocument/2006/customXml" ds:itemID="{996086BE-AC08-42E2-8231-DF9B77A28FC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16</vt:i4>
      </vt:variant>
    </vt:vector>
  </HeadingPairs>
  <TitlesOfParts>
    <vt:vector size="28" baseType="lpstr">
      <vt:lpstr>Co cau 21,7</vt:lpstr>
      <vt:lpstr>Biểu các dự án mới</vt:lpstr>
      <vt:lpstr>B2-TWTN</vt:lpstr>
      <vt:lpstr>B5-TĐ</vt:lpstr>
      <vt:lpstr>B7.1QP</vt:lpstr>
      <vt:lpstr>B7.2AN</vt:lpstr>
      <vt:lpstr>B7.3-GD</vt:lpstr>
      <vt:lpstr>B7.5-VH</vt:lpstr>
      <vt:lpstr>B7.6-NN</vt:lpstr>
      <vt:lpstr>B7.7-GTVT</vt:lpstr>
      <vt:lpstr>B7.9-QLNN</vt:lpstr>
      <vt:lpstr>B8_dat</vt:lpstr>
      <vt:lpstr>'B5-TĐ'!Print_Area</vt:lpstr>
      <vt:lpstr>B7.1QP!Print_Area</vt:lpstr>
      <vt:lpstr>B7.2AN!Print_Area</vt:lpstr>
      <vt:lpstr>'B7.3-GD'!Print_Area</vt:lpstr>
      <vt:lpstr>'B7.6-NN'!Print_Area</vt:lpstr>
      <vt:lpstr>'B7.7-GTVT'!Print_Area</vt:lpstr>
      <vt:lpstr>'B7.9-QLNN'!Print_Area</vt:lpstr>
      <vt:lpstr>B8_dat!Print_Area</vt:lpstr>
      <vt:lpstr>'Biểu các dự án mới'!Print_Area</vt:lpstr>
      <vt:lpstr>'Co cau 21,7'!Print_Area</vt:lpstr>
      <vt:lpstr>'B5-TĐ'!Print_Titles</vt:lpstr>
      <vt:lpstr>'B7.3-GD'!Print_Titles</vt:lpstr>
      <vt:lpstr>'B7.7-GTVT'!Print_Titles</vt:lpstr>
      <vt:lpstr>B8_dat!Print_Titles</vt:lpstr>
      <vt:lpstr>'Biểu các dự án mới'!Print_Titles</vt:lpstr>
      <vt:lpstr>'Co cau 21,7'!Print_Titles</vt:lpstr>
    </vt:vector>
  </TitlesOfParts>
  <Company>SharingVN.Net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SONY</dc:creator>
  <cp:lastModifiedBy>SAODTM</cp:lastModifiedBy>
  <cp:lastPrinted>2021-12-29T02:07:26Z</cp:lastPrinted>
  <dcterms:created xsi:type="dcterms:W3CDTF">2017-10-20T08:19:20Z</dcterms:created>
  <dcterms:modified xsi:type="dcterms:W3CDTF">2022-01-21T08:34:38Z</dcterms:modified>
</cp:coreProperties>
</file>