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2.xml" ContentType="application/vnd.openxmlformats-officedocument.drawing+xml"/>
  <Override PartName="/xl/drawings/drawing1.xml" ContentType="application/vnd.openxmlformats-officedocument.drawing+xml"/>
  <Override PartName="/xl/worksheets/sheet1.xml" ContentType="application/vnd.openxmlformats-officedocument.spreadsheetml.worksheet+xml"/>
  <Override PartName="/xl/styles.xml" ContentType="application/vnd.openxmlformats-officedocument.spreadsheetml.styles+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worksheets/sheet11.xml" ContentType="application/vnd.openxmlformats-officedocument.spreadsheetml.worksheet+xml"/>
  <Override PartName="/xl/worksheets/sheet10.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comments1.xml" ContentType="application/vnd.openxmlformats-officedocument.spreadsheetml.comments+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32760" yWindow="32760" windowWidth="19200" windowHeight="7050" tabRatio="773" firstSheet="2" activeTab="15"/>
  </bookViews>
  <sheets>
    <sheet name="Co cau 21,7" sheetId="7" state="hidden" r:id="rId1"/>
    <sheet name="Biểu các dự án mới" sheetId="28" state="hidden" r:id="rId2"/>
    <sheet name="B2-TWTN" sheetId="47" r:id="rId3"/>
    <sheet name="B5-TĐ" sheetId="57" r:id="rId4"/>
    <sheet name="B6-ĐƯ" sheetId="45" r:id="rId5"/>
    <sheet name="B7.1QP" sheetId="48" r:id="rId6"/>
    <sheet name="B7.3-GD" sheetId="39" r:id="rId7"/>
    <sheet name="B7.4-YTE" sheetId="40" r:id="rId8"/>
    <sheet name="B7.5-VH" sheetId="41" r:id="rId9"/>
    <sheet name="B7.6-NN" sheetId="36" r:id="rId10"/>
    <sheet name="B7.7-GTVT" sheetId="35" r:id="rId11"/>
    <sheet name="B7.8-CCHT" sheetId="38" r:id="rId12"/>
    <sheet name="B7.9-QLNN" sheetId="49" r:id="rId13"/>
    <sheet name="B7.10-QH" sheetId="51" r:id="rId14"/>
    <sheet name="B8-dat" sheetId="37" r:id="rId15"/>
    <sheet name="B9-XS" sheetId="53" r:id="rId16"/>
  </sheets>
  <externalReferences>
    <externalReference r:id="rId17"/>
  </externalReferences>
  <definedNames>
    <definedName name="\0051" localSheetId="1">#REF!</definedName>
    <definedName name="\0061" localSheetId="1">#REF!</definedName>
    <definedName name="\0061a" localSheetId="1">#REF!</definedName>
    <definedName name="\0062a" localSheetId="1">#REF!</definedName>
    <definedName name="\0062b" localSheetId="1">#REF!</definedName>
    <definedName name="\0062c" localSheetId="1">#REF!</definedName>
    <definedName name="\0063" localSheetId="1">#REF!</definedName>
    <definedName name="\0063a" localSheetId="1">#REF!</definedName>
    <definedName name="\0064" localSheetId="1">#REF!</definedName>
    <definedName name="\0081" localSheetId="1">#REF!</definedName>
    <definedName name="\0082" localSheetId="1">#REF!</definedName>
    <definedName name="\010" localSheetId="1">#REF!</definedName>
    <definedName name="\4001a" localSheetId="1">#REF!</definedName>
    <definedName name="\4001b" localSheetId="1">#REF!</definedName>
    <definedName name="\4002a" localSheetId="1">#REF!</definedName>
    <definedName name="\4002b" localSheetId="1">#REF!</definedName>
    <definedName name="\4003a" localSheetId="1">#REF!</definedName>
    <definedName name="\4003b" localSheetId="1">#REF!</definedName>
    <definedName name="\4004" localSheetId="1">#REF!</definedName>
    <definedName name="\4005" localSheetId="1">#REF!</definedName>
    <definedName name="\4006" localSheetId="1">#REF!</definedName>
    <definedName name="\4007" localSheetId="1">#REF!</definedName>
    <definedName name="\4013" localSheetId="1">#REF!</definedName>
    <definedName name="\4041" localSheetId="1">#REF!</definedName>
    <definedName name="\4042" localSheetId="1">#REF!</definedName>
    <definedName name="\4043" localSheetId="1">#REF!</definedName>
    <definedName name="\4044" localSheetId="1">#REF!</definedName>
    <definedName name="\4051" localSheetId="1">#REF!</definedName>
    <definedName name="\4052" localSheetId="1">#REF!</definedName>
    <definedName name="\4053" localSheetId="1">#REF!</definedName>
    <definedName name="\4054" localSheetId="1">#REF!</definedName>
    <definedName name="\4055" localSheetId="1">#REF!</definedName>
    <definedName name="\4056" localSheetId="1">#REF!</definedName>
    <definedName name="\4057" localSheetId="1">#REF!</definedName>
    <definedName name="\4061" localSheetId="1">#REF!</definedName>
    <definedName name="\4062" localSheetId="1">#REF!</definedName>
    <definedName name="\4063" localSheetId="1">#REF!</definedName>
    <definedName name="\4064" localSheetId="1">#REF!</definedName>
    <definedName name="\4065" localSheetId="1">#REF!</definedName>
    <definedName name="\4066" localSheetId="1">#REF!</definedName>
    <definedName name="\4071" localSheetId="1">#REF!</definedName>
    <definedName name="\4072" localSheetId="1">#REF!</definedName>
    <definedName name="\4073" localSheetId="1">#REF!</definedName>
    <definedName name="\4074" localSheetId="1">#REF!</definedName>
    <definedName name="\4075" localSheetId="1">#REF!</definedName>
    <definedName name="\4076" localSheetId="1">#REF!</definedName>
    <definedName name="\5001" localSheetId="1">#REF!</definedName>
    <definedName name="\50010a" localSheetId="1">#REF!</definedName>
    <definedName name="\50010b" localSheetId="1">#REF!</definedName>
    <definedName name="\50011a" localSheetId="1">#REF!</definedName>
    <definedName name="\50011b" localSheetId="1">#REF!</definedName>
    <definedName name="\50011c" localSheetId="1">#REF!</definedName>
    <definedName name="\5002" localSheetId="1">#REF!</definedName>
    <definedName name="\5003a" localSheetId="1">#REF!</definedName>
    <definedName name="\5003b" localSheetId="1">#REF!</definedName>
    <definedName name="\5004a" localSheetId="1">#REF!</definedName>
    <definedName name="\5004b" localSheetId="1">#REF!</definedName>
    <definedName name="\5004c" localSheetId="1">#REF!</definedName>
    <definedName name="\5004d" localSheetId="1">#REF!</definedName>
    <definedName name="\5004e" localSheetId="1">#REF!</definedName>
    <definedName name="\5004f" localSheetId="1">#REF!</definedName>
    <definedName name="\5004g" localSheetId="1">#REF!</definedName>
    <definedName name="\5005a" localSheetId="1">#REF!</definedName>
    <definedName name="\5005b" localSheetId="1">#REF!</definedName>
    <definedName name="\5005c" localSheetId="1">#REF!</definedName>
    <definedName name="\5006" localSheetId="1">#REF!</definedName>
    <definedName name="\5007" localSheetId="1">#REF!</definedName>
    <definedName name="\5008a" localSheetId="1">#REF!</definedName>
    <definedName name="\5008b" localSheetId="1">#REF!</definedName>
    <definedName name="\5009" localSheetId="1">#REF!</definedName>
    <definedName name="\5021" localSheetId="1">#REF!</definedName>
    <definedName name="\5022" localSheetId="1">#REF!</definedName>
    <definedName name="\5023" localSheetId="1">#REF!</definedName>
    <definedName name="\5041" localSheetId="1">#REF!</definedName>
    <definedName name="\5045" localSheetId="1">#REF!</definedName>
    <definedName name="\505" localSheetId="1">#REF!</definedName>
    <definedName name="\506" localSheetId="1">#REF!</definedName>
    <definedName name="\5081" localSheetId="1">#REF!</definedName>
    <definedName name="\5082" localSheetId="1">#REF!</definedName>
    <definedName name="\6001a" localSheetId="1">#REF!</definedName>
    <definedName name="\6001b" localSheetId="1">#REF!</definedName>
    <definedName name="\6001c" localSheetId="1">#REF!</definedName>
    <definedName name="\6002" localSheetId="1">#REF!</definedName>
    <definedName name="\6003" localSheetId="1">#REF!</definedName>
    <definedName name="\6004" localSheetId="1">#REF!</definedName>
    <definedName name="\6012" localSheetId="1">#REF!</definedName>
    <definedName name="\6021" localSheetId="1">#REF!</definedName>
    <definedName name="\6051" localSheetId="1">#REF!</definedName>
    <definedName name="\6052" localSheetId="1">#REF!</definedName>
    <definedName name="\6053" localSheetId="1">#REF!</definedName>
    <definedName name="\6055" localSheetId="1">#REF!</definedName>
    <definedName name="\6061" localSheetId="1">#REF!</definedName>
    <definedName name="\6101" localSheetId="1">#REF!</definedName>
    <definedName name="\6102" localSheetId="1">#REF!</definedName>
    <definedName name="\6121" localSheetId="1">#REF!</definedName>
    <definedName name="\6122" localSheetId="1">#REF!</definedName>
    <definedName name="\6123" localSheetId="1">#REF!</definedName>
    <definedName name="\6125" localSheetId="1">#REF!</definedName>
    <definedName name="\T" localSheetId="1">#REF!</definedName>
    <definedName name="___a1" localSheetId="15" hidden="1">{"'Sheet1'!$L$16"}</definedName>
    <definedName name="___a1" hidden="1">{"'Sheet1'!$L$16"}</definedName>
    <definedName name="__a1" localSheetId="15" hidden="1">{"'Sheet1'!$L$16"}</definedName>
    <definedName name="__a1" hidden="1">{"'Sheet1'!$L$16"}</definedName>
    <definedName name="__boi1" localSheetId="1">#REF!</definedName>
    <definedName name="__boi2" localSheetId="1">#REF!</definedName>
    <definedName name="__boi3" localSheetId="1">#REF!</definedName>
    <definedName name="__boi4" localSheetId="1">#REF!</definedName>
    <definedName name="__btm10" localSheetId="1">#REF!</definedName>
    <definedName name="__btm100" localSheetId="1">#REF!</definedName>
    <definedName name="__BTM250" localSheetId="1">#REF!</definedName>
    <definedName name="__btM300" localSheetId="1">#REF!</definedName>
    <definedName name="__cao1" localSheetId="1">#REF!</definedName>
    <definedName name="__cao2" localSheetId="1">#REF!</definedName>
    <definedName name="__cao3" localSheetId="1">#REF!</definedName>
    <definedName name="__cao4" localSheetId="1">#REF!</definedName>
    <definedName name="__cao5" localSheetId="1">#REF!</definedName>
    <definedName name="__cao6" localSheetId="1">#REF!</definedName>
    <definedName name="__CON1" localSheetId="1">#REF!</definedName>
    <definedName name="__CON2" localSheetId="1">#REF!</definedName>
    <definedName name="__dai1" localSheetId="1">#REF!</definedName>
    <definedName name="__dai2" localSheetId="1">#REF!</definedName>
    <definedName name="__dai3" localSheetId="1">#REF!</definedName>
    <definedName name="__dai4" localSheetId="1">#REF!</definedName>
    <definedName name="__dai5" localSheetId="1">#REF!</definedName>
    <definedName name="__dai6" localSheetId="1">#REF!</definedName>
    <definedName name="__dan1" localSheetId="1">#REF!</definedName>
    <definedName name="__dan2" localSheetId="1">#REF!</definedName>
    <definedName name="__dao1" localSheetId="1">#REF!</definedName>
    <definedName name="__dbu1" localSheetId="1">#REF!</definedName>
    <definedName name="__dbu2" localSheetId="1">#REF!</definedName>
    <definedName name="__ddn400" localSheetId="1">#REF!</definedName>
    <definedName name="__ddn600" localSheetId="1">#REF!</definedName>
    <definedName name="__gon4" localSheetId="1">#REF!</definedName>
    <definedName name="__h1" localSheetId="15" hidden="1">{"'Sheet1'!$L$16"}</definedName>
    <definedName name="__h1" hidden="1">{"'Sheet1'!$L$16"}</definedName>
    <definedName name="__h3" hidden="1">{"'Sheet1'!$L$16"}</definedName>
    <definedName name="__hom2" localSheetId="1">#REF!</definedName>
    <definedName name="__KM188" localSheetId="1">#REF!</definedName>
    <definedName name="__km189" localSheetId="1">#REF!</definedName>
    <definedName name="__km190" localSheetId="1">#REF!</definedName>
    <definedName name="__km191" localSheetId="1">#REF!</definedName>
    <definedName name="__km192" localSheetId="1">#REF!</definedName>
    <definedName name="__km193" localSheetId="1">#REF!</definedName>
    <definedName name="__km194" localSheetId="1">#REF!</definedName>
    <definedName name="__km195" localSheetId="1">#REF!</definedName>
    <definedName name="__km196" localSheetId="1">#REF!</definedName>
    <definedName name="__km197" localSheetId="1">#REF!</definedName>
    <definedName name="__km198" localSheetId="1">#REF!</definedName>
    <definedName name="__lap1" localSheetId="1">#REF!</definedName>
    <definedName name="__lap2" localSheetId="1">#REF!</definedName>
    <definedName name="__MAC12" localSheetId="1">#REF!</definedName>
    <definedName name="__MAC46" localSheetId="1">#REF!</definedName>
    <definedName name="__NCL100" localSheetId="1">#REF!</definedName>
    <definedName name="__NCL200" localSheetId="1">#REF!</definedName>
    <definedName name="__NCL250" localSheetId="1">#REF!</definedName>
    <definedName name="__NET2" localSheetId="1">#REF!</definedName>
    <definedName name="__nin190" localSheetId="1">#REF!</definedName>
    <definedName name="__NSO2" localSheetId="15" hidden="1">{"'Sheet1'!$L$16"}</definedName>
    <definedName name="__NSO2" hidden="1">{"'Sheet1'!$L$16"}</definedName>
    <definedName name="__PA3" localSheetId="15" hidden="1">{"'Sheet1'!$L$16"}</definedName>
    <definedName name="__PA3" hidden="1">{"'Sheet1'!$L$16"}</definedName>
    <definedName name="__phi10" localSheetId="1">#REF!</definedName>
    <definedName name="__phi12" localSheetId="1">#REF!</definedName>
    <definedName name="__phi14" localSheetId="1">#REF!</definedName>
    <definedName name="__phi16" localSheetId="1">#REF!</definedName>
    <definedName name="__phi18" localSheetId="1">#REF!</definedName>
    <definedName name="__phi20" localSheetId="1">#REF!</definedName>
    <definedName name="__phi22" localSheetId="1">#REF!</definedName>
    <definedName name="__phi25" localSheetId="1">#REF!</definedName>
    <definedName name="__phi28" localSheetId="1">#REF!</definedName>
    <definedName name="__phi6" localSheetId="1">#REF!</definedName>
    <definedName name="__phi8" localSheetId="1">#REF!</definedName>
    <definedName name="__PL1242" localSheetId="1">#REF!</definedName>
    <definedName name="__sat10" localSheetId="1">#REF!</definedName>
    <definedName name="__sat14" localSheetId="1">#REF!</definedName>
    <definedName name="__sat16" localSheetId="1">#REF!</definedName>
    <definedName name="__sat20" localSheetId="1">#REF!</definedName>
    <definedName name="__sat8" localSheetId="1">#REF!</definedName>
    <definedName name="__sc1" localSheetId="1">#REF!</definedName>
    <definedName name="__SC2" localSheetId="1">#REF!</definedName>
    <definedName name="__sc3" localSheetId="1">#REF!</definedName>
    <definedName name="__slg1" localSheetId="1">#REF!</definedName>
    <definedName name="__slg2" localSheetId="1">#REF!</definedName>
    <definedName name="__slg3" localSheetId="1">#REF!</definedName>
    <definedName name="__slg4" localSheetId="1">#REF!</definedName>
    <definedName name="__slg5" localSheetId="1">#REF!</definedName>
    <definedName name="__slg6" localSheetId="1">#REF!</definedName>
    <definedName name="__SN3" localSheetId="1">#REF!</definedName>
    <definedName name="__sua20" localSheetId="1">#REF!</definedName>
    <definedName name="__sua30" localSheetId="1">#REF!</definedName>
    <definedName name="__TB1" localSheetId="1">#REF!</definedName>
    <definedName name="__TH1" localSheetId="1">#REF!</definedName>
    <definedName name="__TH2" localSheetId="1">#REF!</definedName>
    <definedName name="__TH3" localSheetId="1">#REF!</definedName>
    <definedName name="__TL1" localSheetId="1">#REF!</definedName>
    <definedName name="__TL2" localSheetId="1">#REF!</definedName>
    <definedName name="__TL3" localSheetId="1">#REF!</definedName>
    <definedName name="__TLA120" localSheetId="1">#REF!</definedName>
    <definedName name="__TLA35" localSheetId="1">#REF!</definedName>
    <definedName name="__TLA50" localSheetId="1">#REF!</definedName>
    <definedName name="__TLA70" localSheetId="1">#REF!</definedName>
    <definedName name="__TLA95" localSheetId="1">#REF!</definedName>
    <definedName name="__vc1" localSheetId="1">#REF!</definedName>
    <definedName name="__vc2" localSheetId="1">#REF!</definedName>
    <definedName name="__vc3" localSheetId="1">#REF!</definedName>
    <definedName name="__VL100" localSheetId="1">#REF!</definedName>
    <definedName name="__vl2" localSheetId="15" hidden="1">{"'Sheet1'!$L$16"}</definedName>
    <definedName name="__vl2" hidden="1">{"'Sheet1'!$L$16"}</definedName>
    <definedName name="__VL250" localSheetId="1">#REF!</definedName>
    <definedName name="_01_01_99" localSheetId="1">#REF!</definedName>
    <definedName name="_01_02_99" localSheetId="1">#REF!</definedName>
    <definedName name="_01_03_99" localSheetId="1">#REF!</definedName>
    <definedName name="_01_04_99" localSheetId="1">#REF!</definedName>
    <definedName name="_01_05_99" localSheetId="1">#REF!</definedName>
    <definedName name="_01_06_99" localSheetId="1">#REF!</definedName>
    <definedName name="_01_07_99" localSheetId="1">#REF!</definedName>
    <definedName name="_01_08_1999" localSheetId="1">#REF!</definedName>
    <definedName name="_10SOÁ_LÖÔÏNG" localSheetId="1">#REF!</definedName>
    <definedName name="_12TEÂN_HAØNG" localSheetId="1">#REF!</definedName>
    <definedName name="_14TEÂN_KHAÙCH_HAØ" localSheetId="1">#REF!</definedName>
    <definedName name="_16THAØNH_TIEÀN" localSheetId="1">#REF!</definedName>
    <definedName name="_18TRÒ_GIAÙ" localSheetId="1">#REF!</definedName>
    <definedName name="_1BA2500" localSheetId="1">#REF!</definedName>
    <definedName name="_1BA3250" localSheetId="1">#REF!</definedName>
    <definedName name="_1BA400P" localSheetId="1">#REF!</definedName>
    <definedName name="_1CAP001" localSheetId="1">#REF!</definedName>
    <definedName name="_1DAU002" localSheetId="1">#REF!</definedName>
    <definedName name="_1DDAY03" localSheetId="1">#REF!</definedName>
    <definedName name="_1DDTT01" localSheetId="1">#REF!</definedName>
    <definedName name="_1FCO101" localSheetId="1">#REF!</definedName>
    <definedName name="_1GIA101" localSheetId="1">#REF!</definedName>
    <definedName name="_1LA1001" localSheetId="1">#REF!</definedName>
    <definedName name="_1MCCBO2" localSheetId="1">#REF!</definedName>
    <definedName name="_1PKCAP1" localSheetId="1">#REF!</definedName>
    <definedName name="_1PKTT01" localSheetId="1">#REF!</definedName>
    <definedName name="_1TCD101" localSheetId="1">#REF!</definedName>
    <definedName name="_1TCD201" localSheetId="1">#REF!</definedName>
    <definedName name="_1TD2001" localSheetId="1">#REF!</definedName>
    <definedName name="_1TIHT01" localSheetId="1">#REF!</definedName>
    <definedName name="_1TRU121" localSheetId="1">#REF!</definedName>
    <definedName name="_20TRÒ_GIAÙ__VAT" localSheetId="1">#REF!</definedName>
    <definedName name="_2BLA100" localSheetId="1">#REF!</definedName>
    <definedName name="_2DAL201" localSheetId="1">#REF!</definedName>
    <definedName name="_3BLXMD" localSheetId="1">#REF!</definedName>
    <definedName name="_3MAÕ_HAØNG" localSheetId="1">#REF!</definedName>
    <definedName name="_3TU0609" localSheetId="1">#REF!</definedName>
    <definedName name="_4CNT240" localSheetId="1">#REF!</definedName>
    <definedName name="_4CTL240" localSheetId="1">#REF!</definedName>
    <definedName name="_4FCO100" localSheetId="1">#REF!</definedName>
    <definedName name="_4HDCTT4" localSheetId="1">#REF!</definedName>
    <definedName name="_4HNCTT4" localSheetId="1">#REF!</definedName>
    <definedName name="_4LBCO01" localSheetId="1">#REF!</definedName>
    <definedName name="_5MAÕ_SOÁ_THUEÁ" localSheetId="1">#REF!</definedName>
    <definedName name="_7ÑÔN_GIAÙ" localSheetId="1">#REF!</definedName>
    <definedName name="_9_5" localSheetId="1">#REF!</definedName>
    <definedName name="_9SOÁ_CTÖØ" localSheetId="1">#REF!</definedName>
    <definedName name="_a1" localSheetId="15" hidden="1">{"'Sheet1'!$L$16"}</definedName>
    <definedName name="_a1" hidden="1">{"'Sheet1'!$L$16"}</definedName>
    <definedName name="_atn1" localSheetId="1">#REF!</definedName>
    <definedName name="_atn10" localSheetId="1">#REF!</definedName>
    <definedName name="_atn2" localSheetId="1">#REF!</definedName>
    <definedName name="_atn3" localSheetId="1">#REF!</definedName>
    <definedName name="_atn4" localSheetId="1">#REF!</definedName>
    <definedName name="_atn5" localSheetId="1">#REF!</definedName>
    <definedName name="_atn6" localSheetId="1">#REF!</definedName>
    <definedName name="_atn7" localSheetId="1">#REF!</definedName>
    <definedName name="_atn8" localSheetId="1">#REF!</definedName>
    <definedName name="_atn9" localSheetId="1">#REF!</definedName>
    <definedName name="_b100000" localSheetId="1">#REF!</definedName>
    <definedName name="_B72172" localSheetId="1">#REF!</definedName>
    <definedName name="_B86000" localSheetId="1">#REF!</definedName>
    <definedName name="_Bal02" localSheetId="1">#REF!</definedName>
    <definedName name="_ben10" localSheetId="1">#REF!</definedName>
    <definedName name="_ben12" localSheetId="1">#REF!</definedName>
    <definedName name="_boi1" localSheetId="1">#REF!</definedName>
    <definedName name="_boi2" localSheetId="1">#REF!</definedName>
    <definedName name="_boi3" localSheetId="1">#REF!</definedName>
    <definedName name="_boi4" localSheetId="1">#REF!</definedName>
    <definedName name="_btc20" localSheetId="1">#REF!</definedName>
    <definedName name="_btc30" localSheetId="1">#REF!</definedName>
    <definedName name="_btc35" localSheetId="1">#REF!</definedName>
    <definedName name="_btm10" localSheetId="1">#REF!</definedName>
    <definedName name="_btm100" localSheetId="1">#REF!</definedName>
    <definedName name="_BTM150" localSheetId="1">#REF!</definedName>
    <definedName name="_BTM200" localSheetId="1">#REF!</definedName>
    <definedName name="_BTM250" localSheetId="1">#REF!</definedName>
    <definedName name="_btM300" localSheetId="1">#REF!</definedName>
    <definedName name="_BTM50" localSheetId="1">#REF!</definedName>
    <definedName name="_Builtin0" localSheetId="8" hidden="1">#REF!</definedName>
    <definedName name="_Builtin0" localSheetId="10" hidden="1">#REF!</definedName>
    <definedName name="_Builtin0" localSheetId="14" hidden="1">#REF!</definedName>
    <definedName name="_Builtin0" localSheetId="1" hidden="1">#REF!</definedName>
    <definedName name="_Builtin0" hidden="1">#REF!</definedName>
    <definedName name="_C_Lphi_4ab" localSheetId="1">#REF!</definedName>
    <definedName name="_cao1" localSheetId="1">#REF!</definedName>
    <definedName name="_cao2" localSheetId="1">#REF!</definedName>
    <definedName name="_cao3" localSheetId="1">#REF!</definedName>
    <definedName name="_cao4" localSheetId="1">#REF!</definedName>
    <definedName name="_cao5" localSheetId="1">#REF!</definedName>
    <definedName name="_cao6" localSheetId="1">#REF!</definedName>
    <definedName name="_cau10" localSheetId="1">#REF!</definedName>
    <definedName name="_cau16" localSheetId="1">#REF!</definedName>
    <definedName name="_Cau2" localSheetId="1">#REF!</definedName>
    <definedName name="_cau25" localSheetId="1">#REF!</definedName>
    <definedName name="_cau40" localSheetId="1">#REF!</definedName>
    <definedName name="_cau50" localSheetId="1">#REF!</definedName>
    <definedName name="_cau60" localSheetId="1">#REF!</definedName>
    <definedName name="_cau63" localSheetId="1">#REF!</definedName>
    <definedName name="_cau7" localSheetId="1">#REF!</definedName>
    <definedName name="_chk1" localSheetId="1">#REF!</definedName>
    <definedName name="_ckn12" localSheetId="1">#REF!</definedName>
    <definedName name="_CON1" localSheetId="1">#REF!</definedName>
    <definedName name="_CON2" localSheetId="1">#REF!</definedName>
    <definedName name="_cpd1" localSheetId="1">#REF!</definedName>
    <definedName name="_cpd2" localSheetId="1">#REF!</definedName>
    <definedName name="_CPhi_Bhiem" localSheetId="1">#REF!</definedName>
    <definedName name="_CPhi_BQLDA" localSheetId="1">#REF!</definedName>
    <definedName name="_CPhi_DBaoGT" localSheetId="1">#REF!</definedName>
    <definedName name="_CPhi_Kdinh" localSheetId="1">#REF!</definedName>
    <definedName name="_CPhi_Nthu_KThanh" localSheetId="1">#REF!</definedName>
    <definedName name="_CPhi_QToan" localSheetId="1">#REF!</definedName>
    <definedName name="_CPhiTKe_13" localSheetId="1">#REF!</definedName>
    <definedName name="_cs805" localSheetId="1">#REF!</definedName>
    <definedName name="_CT2" localSheetId="15" hidden="1">{"'Sheet1'!$L$16"}</definedName>
    <definedName name="_CT2" hidden="1">{"'Sheet1'!$L$16"}</definedName>
    <definedName name="_CT4" localSheetId="15" hidden="1">{"'Sheet1'!$L$16"}</definedName>
    <definedName name="_CT4" hidden="1">{"'Sheet1'!$L$16"}</definedName>
    <definedName name="_CVC1" localSheetId="1">#REF!</definedName>
    <definedName name="_d2" localSheetId="1">#REF!</definedName>
    <definedName name="_dai1" localSheetId="1">#REF!</definedName>
    <definedName name="_dai2" localSheetId="1">#REF!</definedName>
    <definedName name="_dai3" localSheetId="1">#REF!</definedName>
    <definedName name="_dai4" localSheetId="1">#REF!</definedName>
    <definedName name="_dai5" localSheetId="1">#REF!</definedName>
    <definedName name="_dai6" localSheetId="1">#REF!</definedName>
    <definedName name="_dan1" localSheetId="1">#REF!</definedName>
    <definedName name="_dan2" localSheetId="1">#REF!</definedName>
    <definedName name="_dao1" localSheetId="1">#REF!</definedName>
    <definedName name="_DAT1" localSheetId="1">#REF!</definedName>
    <definedName name="_DAT10" localSheetId="1">#REF!</definedName>
    <definedName name="_DAT11" localSheetId="1">#REF!</definedName>
    <definedName name="_DAT12" localSheetId="1">#REF!</definedName>
    <definedName name="_DAT13" localSheetId="1">#REF!</definedName>
    <definedName name="_DAT14" localSheetId="1">#REF!</definedName>
    <definedName name="_DAT15" localSheetId="1">#REF!</definedName>
    <definedName name="_DAT16" localSheetId="1">#REF!</definedName>
    <definedName name="_DAT2" localSheetId="1">#REF!</definedName>
    <definedName name="_DAT3" localSheetId="1">#REF!</definedName>
    <definedName name="_DAT4" localSheetId="1">#REF!</definedName>
    <definedName name="_DAT5" localSheetId="1">#REF!</definedName>
    <definedName name="_DAT6" localSheetId="1">#REF!</definedName>
    <definedName name="_DAT7" localSheetId="1">#REF!</definedName>
    <definedName name="_DAT8" localSheetId="1">#REF!</definedName>
    <definedName name="_DAT9" localSheetId="1">#REF!</definedName>
    <definedName name="_dbu1" localSheetId="1">#REF!</definedName>
    <definedName name="_dbu2" localSheetId="1">#REF!</definedName>
    <definedName name="_ddn400" localSheetId="1">#REF!</definedName>
    <definedName name="_ddn600" localSheetId="1">#REF!</definedName>
    <definedName name="_deo1" localSheetId="1">#REF!</definedName>
    <definedName name="_deo10" localSheetId="1">#REF!</definedName>
    <definedName name="_deo2" localSheetId="1">#REF!</definedName>
    <definedName name="_deo3" localSheetId="1">#REF!</definedName>
    <definedName name="_deo4" localSheetId="1">#REF!</definedName>
    <definedName name="_deo5" localSheetId="1">#REF!</definedName>
    <definedName name="_deo6" localSheetId="1">#REF!</definedName>
    <definedName name="_deo7" localSheetId="1">#REF!</definedName>
    <definedName name="_deo8" localSheetId="1">#REF!</definedName>
    <definedName name="_deo9" localSheetId="1">#REF!</definedName>
    <definedName name="_E99999" localSheetId="1">#REF!</definedName>
    <definedName name="_f5" localSheetId="15" hidden="1">{"'Sheet1'!$L$16"}</definedName>
    <definedName name="_f5" hidden="1">{"'Sheet1'!$L$16"}</definedName>
    <definedName name="_FIL2" localSheetId="1">#REF!</definedName>
    <definedName name="_Fill" localSheetId="8" hidden="1">#REF!</definedName>
    <definedName name="_Fill" localSheetId="10" hidden="1">#REF!</definedName>
    <definedName name="_Fill" localSheetId="14" hidden="1">#REF!</definedName>
    <definedName name="_Fill" localSheetId="1" hidden="1">#REF!</definedName>
    <definedName name="_Fill" hidden="1">#REF!</definedName>
    <definedName name="_xlnm._FilterDatabase" localSheetId="5" hidden="1">B7.1QP!$A$5:$O$11</definedName>
    <definedName name="_xlnm._FilterDatabase" localSheetId="8" hidden="1">'[1]TL than'!#REF!</definedName>
    <definedName name="_xlnm._FilterDatabase" localSheetId="10" hidden="1">'[1]TL than'!#REF!</definedName>
    <definedName name="_xlnm._FilterDatabase" localSheetId="14" hidden="1">'[1]TL than'!#REF!</definedName>
    <definedName name="_xlnm._FilterDatabase" hidden="1">'[1]TL than'!#REF!</definedName>
    <definedName name="_g1" localSheetId="1">#REF!</definedName>
    <definedName name="_g2" localSheetId="1">#REF!</definedName>
    <definedName name="_GFE28" localSheetId="1">#REF!</definedName>
    <definedName name="_Goi8" localSheetId="15" hidden="1">{"'Sheet1'!$L$16"}</definedName>
    <definedName name="_Goi8" hidden="1">{"'Sheet1'!$L$16"}</definedName>
    <definedName name="_gon4" localSheetId="1">#REF!</definedName>
    <definedName name="_gvl1" localSheetId="1">#REF!</definedName>
    <definedName name="_h1" localSheetId="15" hidden="1">{"'Sheet1'!$L$16"}</definedName>
    <definedName name="_h1" hidden="1">{"'Sheet1'!$L$16"}</definedName>
    <definedName name="_h10" localSheetId="15" hidden="1">{#N/A,#N/A,FALSE,"Chi tiÆt"}</definedName>
    <definedName name="_h10" hidden="1">{#N/A,#N/A,FALSE,"Chi tiÆt"}</definedName>
    <definedName name="_h2" localSheetId="15" hidden="1">{"'Sheet1'!$L$16"}</definedName>
    <definedName name="_h2" hidden="1">{"'Sheet1'!$L$16"}</definedName>
    <definedName name="_h3" localSheetId="15" hidden="1">{"'Sheet1'!$L$16"}</definedName>
    <definedName name="_H3" localSheetId="1">#REF!</definedName>
    <definedName name="_h5" localSheetId="15" hidden="1">{"'Sheet1'!$L$16"}</definedName>
    <definedName name="_h5" hidden="1">{"'Sheet1'!$L$16"}</definedName>
    <definedName name="_h6" localSheetId="15" hidden="1">{"'Sheet1'!$L$16"}</definedName>
    <definedName name="_h6" hidden="1">{"'Sheet1'!$L$16"}</definedName>
    <definedName name="_h7" localSheetId="15" hidden="1">{"'Sheet1'!$L$16"}</definedName>
    <definedName name="_h7" hidden="1">{"'Sheet1'!$L$16"}</definedName>
    <definedName name="_h8" localSheetId="15" hidden="1">{"'Sheet1'!$L$16"}</definedName>
    <definedName name="_h8" hidden="1">{"'Sheet1'!$L$16"}</definedName>
    <definedName name="_h9" localSheetId="15" hidden="1">{"'Sheet1'!$L$16"}</definedName>
    <definedName name="_h9" hidden="1">{"'Sheet1'!$L$16"}</definedName>
    <definedName name="_hom2" localSheetId="1">#REF!</definedName>
    <definedName name="_hu1" localSheetId="15" hidden="1">{"'Sheet1'!$L$16"}</definedName>
    <definedName name="_hu1" hidden="1">{"'Sheet1'!$L$16"}</definedName>
    <definedName name="_hu2" localSheetId="15" hidden="1">{"'Sheet1'!$L$16"}</definedName>
    <definedName name="_hu2" hidden="1">{"'Sheet1'!$L$16"}</definedName>
    <definedName name="_hu5" localSheetId="15" hidden="1">{"'Sheet1'!$L$16"}</definedName>
    <definedName name="_hu5" hidden="1">{"'Sheet1'!$L$16"}</definedName>
    <definedName name="_hu6" localSheetId="15" hidden="1">{"'Sheet1'!$L$16"}</definedName>
    <definedName name="_hu6" hidden="1">{"'Sheet1'!$L$16"}</definedName>
    <definedName name="_Key1" localSheetId="8" hidden="1">#REF!</definedName>
    <definedName name="_Key1" localSheetId="10" hidden="1">#REF!</definedName>
    <definedName name="_Key1" localSheetId="14" hidden="1">#REF!</definedName>
    <definedName name="_Key1" localSheetId="1" hidden="1">#REF!</definedName>
    <definedName name="_Key1" hidden="1">#REF!</definedName>
    <definedName name="_Key2" localSheetId="8" hidden="1">#REF!</definedName>
    <definedName name="_Key2" localSheetId="10" hidden="1">#REF!</definedName>
    <definedName name="_Key2" localSheetId="14" hidden="1">#REF!</definedName>
    <definedName name="_Key2" localSheetId="1" hidden="1">#REF!</definedName>
    <definedName name="_Key2" hidden="1">#REF!</definedName>
    <definedName name="_khu7" localSheetId="1">#REF!</definedName>
    <definedName name="_kl1" localSheetId="1">#REF!</definedName>
    <definedName name="_km03" localSheetId="15" hidden="1">{"'Sheet1'!$L$16"}</definedName>
    <definedName name="_km03" hidden="1">{"'Sheet1'!$L$16"}</definedName>
    <definedName name="_KM188" localSheetId="1">#REF!</definedName>
    <definedName name="_km189" localSheetId="1">#REF!</definedName>
    <definedName name="_km190" localSheetId="1">#REF!</definedName>
    <definedName name="_km191" localSheetId="1">#REF!</definedName>
    <definedName name="_km192" localSheetId="1">#REF!</definedName>
    <definedName name="_km193" localSheetId="1">#REF!</definedName>
    <definedName name="_km194" localSheetId="1">#REF!</definedName>
    <definedName name="_km195" localSheetId="1">#REF!</definedName>
    <definedName name="_km196" localSheetId="1">#REF!</definedName>
    <definedName name="_km197" localSheetId="1">#REF!</definedName>
    <definedName name="_km198" localSheetId="1">#REF!</definedName>
    <definedName name="_Km36" localSheetId="1">#REF!</definedName>
    <definedName name="_kn12" localSheetId="1">#REF!</definedName>
    <definedName name="_Knc36" localSheetId="1">#REF!</definedName>
    <definedName name="_Knc57" localSheetId="1">#REF!</definedName>
    <definedName name="_Kvl36" localSheetId="1">#REF!</definedName>
    <definedName name="_Lan1" localSheetId="15" hidden="1">{"'Sheet1'!$L$16"}</definedName>
    <definedName name="_Lan1" hidden="1">{"'Sheet1'!$L$16"}</definedName>
    <definedName name="_LAN3" localSheetId="15" hidden="1">{"'Sheet1'!$L$16"}</definedName>
    <definedName name="_LAN3" hidden="1">{"'Sheet1'!$L$16"}</definedName>
    <definedName name="_lap1" localSheetId="1">#REF!</definedName>
    <definedName name="_lap2" localSheetId="1">#REF!</definedName>
    <definedName name="_lu8" localSheetId="1">#REF!</definedName>
    <definedName name="_m4" localSheetId="15" hidden="1">{"'Sheet1'!$L$16"}</definedName>
    <definedName name="_m4" hidden="1">{"'Sheet1'!$L$16"}</definedName>
    <definedName name="_MAC12" localSheetId="1">#REF!</definedName>
    <definedName name="_MAC46" localSheetId="1">#REF!</definedName>
    <definedName name="_MAG1" localSheetId="1">#REF!</definedName>
    <definedName name="_MB1" localSheetId="1">#REF!</definedName>
    <definedName name="_MB2" localSheetId="1">#REF!</definedName>
    <definedName name="_mix6" localSheetId="1">#REF!</definedName>
    <definedName name="_MN1" localSheetId="1">#REF!</definedName>
    <definedName name="_MN2" localSheetId="1">#REF!</definedName>
    <definedName name="_MT1" localSheetId="1">#REF!</definedName>
    <definedName name="_MT2" localSheetId="1">#REF!</definedName>
    <definedName name="_mtc3" localSheetId="1">#REF!</definedName>
    <definedName name="_NC100" localSheetId="1">#REF!</definedName>
    <definedName name="_nc150" localSheetId="1">#REF!</definedName>
    <definedName name="_nc151" localSheetId="1">#REF!</definedName>
    <definedName name="_nc50" localSheetId="1">#REF!</definedName>
    <definedName name="_nc6" localSheetId="1">#REF!</definedName>
    <definedName name="_nc7" localSheetId="1">#REF!</definedName>
    <definedName name="_NCL100" localSheetId="1">#REF!</definedName>
    <definedName name="_NCL200" localSheetId="1">#REF!</definedName>
    <definedName name="_NCL250" localSheetId="1">#REF!</definedName>
    <definedName name="_NCO150" localSheetId="1">#REF!</definedName>
    <definedName name="_NCO200" localSheetId="1">#REF!</definedName>
    <definedName name="_NCO50" localSheetId="1">#REF!</definedName>
    <definedName name="_nd1" localSheetId="1">#REF!</definedName>
    <definedName name="_NET2" localSheetId="1">#REF!</definedName>
    <definedName name="_nh1" localSheetId="1">#REF!</definedName>
    <definedName name="_nin190" localSheetId="1">#REF!</definedName>
    <definedName name="_NSO2" localSheetId="15" hidden="1">{"'Sheet1'!$L$16"}</definedName>
    <definedName name="_NSO2" hidden="1">{"'Sheet1'!$L$16"}</definedName>
    <definedName name="_Order1" hidden="1">255</definedName>
    <definedName name="_Order2" hidden="1">255</definedName>
    <definedName name="_oto12" localSheetId="1">#REF!</definedName>
    <definedName name="_oto5" localSheetId="1">#REF!</definedName>
    <definedName name="_oto7" localSheetId="1">#REF!</definedName>
    <definedName name="_PA3" localSheetId="15" hidden="1">{"'Sheet1'!$L$16"}</definedName>
    <definedName name="_PA3" hidden="1">{"'Sheet1'!$L$16"}</definedName>
    <definedName name="_Ph30" localSheetId="1">#REF!</definedName>
    <definedName name="_phi10" localSheetId="1">#REF!</definedName>
    <definedName name="_phi12" localSheetId="1">#REF!</definedName>
    <definedName name="_phi14" localSheetId="1">#REF!</definedName>
    <definedName name="_phi16" localSheetId="1">#REF!</definedName>
    <definedName name="_phi18" localSheetId="1">#REF!</definedName>
    <definedName name="_phi20" localSheetId="1">#REF!</definedName>
    <definedName name="_phi22" localSheetId="1">#REF!</definedName>
    <definedName name="_phi25" localSheetId="1">#REF!</definedName>
    <definedName name="_phi28" localSheetId="1">#REF!</definedName>
    <definedName name="_phi6" localSheetId="1">#REF!</definedName>
    <definedName name="_phi8" localSheetId="1">#REF!</definedName>
    <definedName name="_PL1242" localSheetId="1">#REF!</definedName>
    <definedName name="_PXB80" localSheetId="1">#REF!</definedName>
    <definedName name="_R" localSheetId="1">#REF!</definedName>
    <definedName name="_rai100" localSheetId="1">#REF!</definedName>
    <definedName name="_rai20" localSheetId="1">#REF!</definedName>
    <definedName name="_RHH1" localSheetId="1">#REF!</definedName>
    <definedName name="_RHH10" localSheetId="1">#REF!</definedName>
    <definedName name="_RHP1" localSheetId="1">#REF!</definedName>
    <definedName name="_RHP10" localSheetId="1">#REF!</definedName>
    <definedName name="_RI1" localSheetId="1">#REF!</definedName>
    <definedName name="_RI10" localSheetId="1">#REF!</definedName>
    <definedName name="_RII1" localSheetId="1">#REF!</definedName>
    <definedName name="_RII10" localSheetId="1">#REF!</definedName>
    <definedName name="_RIP1" localSheetId="1">#REF!</definedName>
    <definedName name="_RIP10" localSheetId="1">#REF!</definedName>
    <definedName name="_rp95" localSheetId="1">#REF!</definedName>
    <definedName name="_san108" localSheetId="1">#REF!</definedName>
    <definedName name="_sat10" localSheetId="1">#REF!</definedName>
    <definedName name="_sat14" localSheetId="1">#REF!</definedName>
    <definedName name="_sat16" localSheetId="1">#REF!</definedName>
    <definedName name="_sat20" localSheetId="1">#REF!</definedName>
    <definedName name="_Sat27" localSheetId="1">#REF!</definedName>
    <definedName name="_Sat6" localSheetId="1">#REF!</definedName>
    <definedName name="_sat8" localSheetId="1">#REF!</definedName>
    <definedName name="_sc1" localSheetId="1">#REF!</definedName>
    <definedName name="_SC2" localSheetId="1">#REF!</definedName>
    <definedName name="_sc3" localSheetId="1">#REF!</definedName>
    <definedName name="_sl2" localSheetId="1">#REF!</definedName>
    <definedName name="_slg1" localSheetId="1">#REF!</definedName>
    <definedName name="_slg2" localSheetId="1">#REF!</definedName>
    <definedName name="_slg3" localSheetId="1">#REF!</definedName>
    <definedName name="_slg4" localSheetId="1">#REF!</definedName>
    <definedName name="_slg5" localSheetId="1">#REF!</definedName>
    <definedName name="_slg6" localSheetId="1">#REF!</definedName>
    <definedName name="_SN3" localSheetId="1">#REF!</definedName>
    <definedName name="_Sort" localSheetId="8" hidden="1">#REF!</definedName>
    <definedName name="_Sort" localSheetId="10" hidden="1">#REF!</definedName>
    <definedName name="_Sort" localSheetId="14" hidden="1">#REF!</definedName>
    <definedName name="_Sort" localSheetId="1" hidden="1">#REF!</definedName>
    <definedName name="_Sort" hidden="1">#REF!</definedName>
    <definedName name="_STD0898" localSheetId="1">#REF!</definedName>
    <definedName name="_sua20" localSheetId="1">#REF!</definedName>
    <definedName name="_sua30" localSheetId="1">#REF!</definedName>
    <definedName name="_TB03" localSheetId="1">#REF!</definedName>
    <definedName name="_TB0902" localSheetId="1">#REF!</definedName>
    <definedName name="_TB2002" localSheetId="1">#REF!</definedName>
    <definedName name="_td1" localSheetId="15" hidden="1">{"'Sheet1'!$L$16"}</definedName>
    <definedName name="_td1" hidden="1">{"'Sheet1'!$L$16"}</definedName>
    <definedName name="_tg427" localSheetId="1">#REF!</definedName>
    <definedName name="_TH1" localSheetId="1">#REF!</definedName>
    <definedName name="_TH2" localSheetId="1">#REF!</definedName>
    <definedName name="_TH20" localSheetId="1">#REF!</definedName>
    <definedName name="_TH3" localSheetId="1">#REF!</definedName>
    <definedName name="_tk1111" localSheetId="1">#REF!</definedName>
    <definedName name="_tk1112" localSheetId="1">#REF!</definedName>
    <definedName name="_tk131" localSheetId="1">#REF!</definedName>
    <definedName name="_tk1331" localSheetId="1">#REF!</definedName>
    <definedName name="_tk139" localSheetId="1">#REF!</definedName>
    <definedName name="_tk141" localSheetId="1">#REF!</definedName>
    <definedName name="_tk142" localSheetId="1">#REF!</definedName>
    <definedName name="_tk144" localSheetId="1">#REF!</definedName>
    <definedName name="_tk152" localSheetId="1">#REF!</definedName>
    <definedName name="_tk153" localSheetId="1">#REF!</definedName>
    <definedName name="_tk154" localSheetId="1">#REF!</definedName>
    <definedName name="_TK155" localSheetId="1">#REF!</definedName>
    <definedName name="_tk159" localSheetId="1">#REF!</definedName>
    <definedName name="_tk214" localSheetId="1">#REF!</definedName>
    <definedName name="_tk24121" localSheetId="1">#REF!</definedName>
    <definedName name="_tk24122" localSheetId="1">#REF!</definedName>
    <definedName name="_tk24123" localSheetId="1">#REF!</definedName>
    <definedName name="_tk24124" localSheetId="1">#REF!</definedName>
    <definedName name="_tk2421" localSheetId="1">#REF!</definedName>
    <definedName name="_tk331" localSheetId="1">#REF!</definedName>
    <definedName name="_tk3331" localSheetId="1">#REF!</definedName>
    <definedName name="_tk334" localSheetId="1">#REF!</definedName>
    <definedName name="_tk335" localSheetId="1">#REF!</definedName>
    <definedName name="_tk336" localSheetId="1">#REF!</definedName>
    <definedName name="_tk3384" localSheetId="1">#REF!</definedName>
    <definedName name="_tk341" localSheetId="1">#REF!</definedName>
    <definedName name="_tk344" localSheetId="1">#REF!</definedName>
    <definedName name="_tk413" localSheetId="1">#REF!</definedName>
    <definedName name="_tk4211" localSheetId="1">#REF!</definedName>
    <definedName name="_tk4212" localSheetId="1">#REF!</definedName>
    <definedName name="_TK422" localSheetId="1">#REF!</definedName>
    <definedName name="_tk511" localSheetId="1">#REF!</definedName>
    <definedName name="_tk621" localSheetId="1">#REF!</definedName>
    <definedName name="_tk627" localSheetId="1">#REF!</definedName>
    <definedName name="_tk632" localSheetId="1">#REF!</definedName>
    <definedName name="_tk641" localSheetId="1">#REF!</definedName>
    <definedName name="_tk642" localSheetId="1">#REF!</definedName>
    <definedName name="_tk711" localSheetId="1">#REF!</definedName>
    <definedName name="_tk721" localSheetId="1">#REF!</definedName>
    <definedName name="_tk811" localSheetId="1">#REF!</definedName>
    <definedName name="_tk821" localSheetId="1">#REF!</definedName>
    <definedName name="_tk911" localSheetId="1">#REF!</definedName>
    <definedName name="_TL1" localSheetId="1">#REF!</definedName>
    <definedName name="_TL2" localSheetId="1">#REF!</definedName>
    <definedName name="_TL3" localSheetId="1">#REF!</definedName>
    <definedName name="_TLA120" localSheetId="1">#REF!</definedName>
    <definedName name="_TLA35" localSheetId="1">#REF!</definedName>
    <definedName name="_TLA50" localSheetId="1">#REF!</definedName>
    <definedName name="_TLA70" localSheetId="1">#REF!</definedName>
    <definedName name="_TLA95" localSheetId="1">#REF!</definedName>
    <definedName name="_TM02" localSheetId="1">#REF!</definedName>
    <definedName name="_TO14" localSheetId="15" hidden="1">{"'Sheet1'!$L$16"}</definedName>
    <definedName name="_TO14" hidden="1">{"'Sheet1'!$L$16"}</definedName>
    <definedName name="_toi3" localSheetId="1">#REF!</definedName>
    <definedName name="_toi5" localSheetId="1">#REF!</definedName>
    <definedName name="_tp2" localSheetId="1">#REF!</definedName>
    <definedName name="_tra100" localSheetId="1">#REF!</definedName>
    <definedName name="_tra102" localSheetId="1">#REF!</definedName>
    <definedName name="_tra104" localSheetId="1">#REF!</definedName>
    <definedName name="_tra106" localSheetId="1">#REF!</definedName>
    <definedName name="_tra108" localSheetId="1">#REF!</definedName>
    <definedName name="_tra110" localSheetId="1">#REF!</definedName>
    <definedName name="_tra112" localSheetId="1">#REF!</definedName>
    <definedName name="_tra114" localSheetId="1">#REF!</definedName>
    <definedName name="_tra116" localSheetId="1">#REF!</definedName>
    <definedName name="_tra118" localSheetId="1">#REF!</definedName>
    <definedName name="_tra120" localSheetId="1">#REF!</definedName>
    <definedName name="_tra122" localSheetId="1">#REF!</definedName>
    <definedName name="_tra124" localSheetId="1">#REF!</definedName>
    <definedName name="_tra126" localSheetId="1">#REF!</definedName>
    <definedName name="_tra128" localSheetId="1">#REF!</definedName>
    <definedName name="_tra130" localSheetId="1">#REF!</definedName>
    <definedName name="_tra132" localSheetId="1">#REF!</definedName>
    <definedName name="_tra134" localSheetId="1">#REF!</definedName>
    <definedName name="_tra136" localSheetId="1">#REF!</definedName>
    <definedName name="_tra138" localSheetId="1">#REF!</definedName>
    <definedName name="_tra140" localSheetId="1">#REF!</definedName>
    <definedName name="_tra70" localSheetId="1">#REF!</definedName>
    <definedName name="_tra72" localSheetId="1">#REF!</definedName>
    <definedName name="_tra74" localSheetId="1">#REF!</definedName>
    <definedName name="_tra76" localSheetId="1">#REF!</definedName>
    <definedName name="_tra78" localSheetId="1">#REF!</definedName>
    <definedName name="_tra80" localSheetId="1">#REF!</definedName>
    <definedName name="_tra82" localSheetId="1">#REF!</definedName>
    <definedName name="_tra84" localSheetId="1">#REF!</definedName>
    <definedName name="_tra86" localSheetId="1">#REF!</definedName>
    <definedName name="_tra88" localSheetId="1">#REF!</definedName>
    <definedName name="_tra90" localSheetId="1">#REF!</definedName>
    <definedName name="_tra92" localSheetId="1">#REF!</definedName>
    <definedName name="_tra94" localSheetId="1">#REF!</definedName>
    <definedName name="_tra96" localSheetId="1">#REF!</definedName>
    <definedName name="_tra98" localSheetId="1">#REF!</definedName>
    <definedName name="_tt3" localSheetId="15" hidden="1">{"'Sheet1'!$L$16"}</definedName>
    <definedName name="_tt3" hidden="1">{"'Sheet1'!$L$16"}</definedName>
    <definedName name="_TVL1" localSheetId="1">#REF!</definedName>
    <definedName name="_tz593" localSheetId="1">#REF!</definedName>
    <definedName name="_ui108" localSheetId="1">#REF!</definedName>
    <definedName name="_ui140" localSheetId="1">#REF!</definedName>
    <definedName name="_ui180" localSheetId="1">#REF!</definedName>
    <definedName name="_UT2" localSheetId="1">#REF!</definedName>
    <definedName name="_vc1" localSheetId="1">#REF!</definedName>
    <definedName name="_vc2" localSheetId="1">#REF!</definedName>
    <definedName name="_vc3" localSheetId="1">#REF!</definedName>
    <definedName name="_vl1" localSheetId="1">#REF!</definedName>
    <definedName name="_VL100" localSheetId="1">#REF!</definedName>
    <definedName name="_vl150" localSheetId="1">#REF!</definedName>
    <definedName name="_vl2" localSheetId="15" hidden="1">{"'Sheet1'!$L$16"}</definedName>
    <definedName name="_vl2" hidden="1">{"'Sheet1'!$L$16"}</definedName>
    <definedName name="_VL200" localSheetId="1">#REF!</definedName>
    <definedName name="_VL250" localSheetId="1">#REF!</definedName>
    <definedName name="_vl50" localSheetId="1">#REF!</definedName>
    <definedName name="_VLI150" localSheetId="1">#REF!</definedName>
    <definedName name="_VLI200" localSheetId="1">#REF!</definedName>
    <definedName name="_VLI50" localSheetId="1">#REF!</definedName>
    <definedName name="_xb80" localSheetId="1">#REF!</definedName>
    <definedName name="_xm30" localSheetId="1">#REF!</definedName>
    <definedName name="_xx3" localSheetId="1">#REF!</definedName>
    <definedName name="_xx4" localSheetId="1">#REF!</definedName>
    <definedName name="_xx5" localSheetId="1">#REF!</definedName>
    <definedName name="_xx6" localSheetId="1">#REF!</definedName>
    <definedName name="_xx7" localSheetId="1">#REF!</definedName>
    <definedName name="A" localSheetId="1">#REF!</definedName>
    <definedName name="a.1" localSheetId="1">#REF!</definedName>
    <definedName name="a.10" localSheetId="1">#REF!</definedName>
    <definedName name="a.12" localSheetId="1">#REF!</definedName>
    <definedName name="a.13" localSheetId="1">#REF!</definedName>
    <definedName name="a.2" localSheetId="1">#REF!</definedName>
    <definedName name="a.3" localSheetId="1">#REF!</definedName>
    <definedName name="a.4" localSheetId="1">#REF!</definedName>
    <definedName name="a.5" localSheetId="1">#REF!</definedName>
    <definedName name="a.6" localSheetId="1">#REF!</definedName>
    <definedName name="a.7" localSheetId="1">#REF!</definedName>
    <definedName name="a.8" localSheetId="1">#REF!</definedName>
    <definedName name="a.9" localSheetId="1">#REF!</definedName>
    <definedName name="a___May" localSheetId="1">#REF!</definedName>
    <definedName name="a___Nhan_cong" localSheetId="1">#REF!</definedName>
    <definedName name="a___vat_lieu" localSheetId="1">#REF!</definedName>
    <definedName name="a1.1" localSheetId="1">#REF!</definedName>
    <definedName name="A120_" localSheetId="1">#REF!</definedName>
    <definedName name="a1B26" localSheetId="1">#REF!</definedName>
    <definedName name="A1Xc7" localSheetId="1">#REF!</definedName>
    <definedName name="a277Print_Titles" localSheetId="1">#REF!</definedName>
    <definedName name="A35_" localSheetId="1">#REF!</definedName>
    <definedName name="A50_" localSheetId="1">#REF!</definedName>
    <definedName name="A6N2" localSheetId="1">#REF!</definedName>
    <definedName name="A6N3" localSheetId="1">#REF!</definedName>
    <definedName name="A70_" localSheetId="1">#REF!</definedName>
    <definedName name="A95_" localSheetId="1">#REF!</definedName>
    <definedName name="AA" localSheetId="1">#REF!</definedName>
    <definedName name="aAAA" localSheetId="1">#REF!</definedName>
    <definedName name="aabb" localSheetId="1">#REF!</definedName>
    <definedName name="AB" localSheetId="1">#REF!</definedName>
    <definedName name="abba" localSheetId="1">#REF!</definedName>
    <definedName name="abc" localSheetId="1">#REF!</definedName>
    <definedName name="AC120_" localSheetId="1">#REF!</definedName>
    <definedName name="AC35_" localSheetId="1">#REF!</definedName>
    <definedName name="AC50_" localSheetId="1">#REF!</definedName>
    <definedName name="AC70_" localSheetId="1">#REF!</definedName>
    <definedName name="AC95_" localSheetId="1">#REF!</definedName>
    <definedName name="acbtb" localSheetId="1">#REF!</definedName>
    <definedName name="Acc_Payable" localSheetId="1">#REF!</definedName>
    <definedName name="Acc_Receivable" localSheetId="1">#REF!</definedName>
    <definedName name="AccessDatabase" hidden="1">"C:\Documents and Settings\trong.tran\My Documents\Phieu thu chi.mdb"</definedName>
    <definedName name="ADAY" localSheetId="1">#REF!</definedName>
    <definedName name="adb" localSheetId="1">#REF!</definedName>
    <definedName name="Address" localSheetId="1">#REF!</definedName>
    <definedName name="ADEQ" localSheetId="1">#REF!</definedName>
    <definedName name="adg" localSheetId="1">#REF!</definedName>
    <definedName name="AG_Temp" localSheetId="1">#REF!</definedName>
    <definedName name="ag15F80" localSheetId="1">#REF!</definedName>
    <definedName name="AÏ8" localSheetId="1">#REF!</definedName>
    <definedName name="alfa" localSheetId="1">#REF!</definedName>
    <definedName name="Alfan" localSheetId="1">#REF!</definedName>
    <definedName name="All_Item" localSheetId="1">#REF!</definedName>
    <definedName name="anpha" localSheetId="1">#REF!</definedName>
    <definedName name="anscount" hidden="1">1</definedName>
    <definedName name="AoBok" localSheetId="1">#REF!</definedName>
    <definedName name="AppRoad" localSheetId="1">#REF!</definedName>
    <definedName name="Area" localSheetId="1">#REF!</definedName>
    <definedName name="As_" localSheetId="1">#REF!</definedName>
    <definedName name="AS2DocOpenMode" hidden="1">"AS2DocumentEdit"</definedName>
    <definedName name="at1.5" localSheetId="1">#REF!</definedName>
    <definedName name="atg" localSheetId="1">#REF!</definedName>
    <definedName name="atgoi" localSheetId="1">#REF!</definedName>
    <definedName name="ATRAM" localSheetId="1">#REF!</definedName>
    <definedName name="AÙ" localSheetId="1">#REF!</definedName>
    <definedName name="auto" localSheetId="1">#REF!</definedName>
    <definedName name="B" localSheetId="1">#REF!</definedName>
    <definedName name="b_1" localSheetId="1">#REF!</definedName>
    <definedName name="b_2" localSheetId="1">#REF!</definedName>
    <definedName name="b_240" localSheetId="1">#REF!</definedName>
    <definedName name="b_280" localSheetId="1">#REF!</definedName>
    <definedName name="b_3" localSheetId="1">#REF!</definedName>
    <definedName name="b_320" localSheetId="1">#REF!</definedName>
    <definedName name="b_dd1" localSheetId="1">#REF!</definedName>
    <definedName name="b_DL" localSheetId="1">#REF!</definedName>
    <definedName name="b_eh" localSheetId="1">#REF!</definedName>
    <definedName name="b_eh1" localSheetId="1">#REF!</definedName>
    <definedName name="b_ev" localSheetId="1">#REF!</definedName>
    <definedName name="b_ev1" localSheetId="1">#REF!</definedName>
    <definedName name="b_FR" localSheetId="1">#REF!</definedName>
    <definedName name="b_fr1" localSheetId="1">#REF!</definedName>
    <definedName name="B_Isc" localSheetId="1">#REF!</definedName>
    <definedName name="b_LL" localSheetId="1">#REF!</definedName>
    <definedName name="b_ll1" localSheetId="1">#REF!</definedName>
    <definedName name="b_WL" localSheetId="1">#REF!</definedName>
    <definedName name="b_WL1" localSheetId="1">#REF!</definedName>
    <definedName name="b_WS" localSheetId="1">#REF!</definedName>
    <definedName name="b_ws1" localSheetId="1">#REF!</definedName>
    <definedName name="b60x" localSheetId="1">#REF!</definedName>
    <definedName name="B6Apha" localSheetId="1">#REF!</definedName>
    <definedName name="B6beta" localSheetId="1">#REF!</definedName>
    <definedName name="B6d" localSheetId="1">#REF!</definedName>
    <definedName name="B6phi" localSheetId="1">#REF!</definedName>
    <definedName name="B7Csau" localSheetId="1">#REF!</definedName>
    <definedName name="B7dset" localSheetId="1">#REF!</definedName>
    <definedName name="B7R" localSheetId="1">#REF!</definedName>
    <definedName name="b80x" localSheetId="1">#REF!</definedName>
    <definedName name="bac2.5" localSheetId="1">#REF!</definedName>
    <definedName name="BacKan" localSheetId="1">#REF!</definedName>
    <definedName name="Bai_ducdam_coc" localSheetId="1">#REF!</definedName>
    <definedName name="ban" localSheetId="1">#REF!</definedName>
    <definedName name="ban_dan" localSheetId="1">#REF!</definedName>
    <definedName name="BANG_CHI_TIET_THI_NGHIEM_CONG_TO" localSheetId="1">#REF!</definedName>
    <definedName name="BANG_CHI_TIET_THI_NGHIEM_DZ0.4KV" localSheetId="1">#REF!</definedName>
    <definedName name="Bang_cly" localSheetId="1">#REF!</definedName>
    <definedName name="Bang_CVC" localSheetId="1">#REF!</definedName>
    <definedName name="bang_gia" localSheetId="1">#REF!</definedName>
    <definedName name="bang_ke_nop_nsach" localSheetId="1">#REF!</definedName>
    <definedName name="BANG_TONG_HOP_CONG_TO" localSheetId="1">#REF!</definedName>
    <definedName name="BANG_TONG_HOP_DZ0.4KV" localSheetId="1">#REF!</definedName>
    <definedName name="BANG_TONG_HOP_DZ22KV" localSheetId="1">#REF!</definedName>
    <definedName name="BANG_TONG_HOP_KHO_BAI" localSheetId="1">#REF!</definedName>
    <definedName name="BANG_TONG_HOP_TBA" localSheetId="1">#REF!</definedName>
    <definedName name="Bang_travl" localSheetId="1">#REF!</definedName>
    <definedName name="BANG1" localSheetId="1">#REF!</definedName>
    <definedName name="bangchu" localSheetId="1">#REF!</definedName>
    <definedName name="Bangfs" localSheetId="1">#REF!</definedName>
    <definedName name="BangGiaVL_Q" localSheetId="1">#REF!</definedName>
    <definedName name="BangMa" localSheetId="1">#REF!</definedName>
    <definedName name="Bangtienluong" localSheetId="1">#REF!</definedName>
    <definedName name="bangtinh" localSheetId="1">#REF!</definedName>
    <definedName name="BanQLDA" localSheetId="1">#REF!</definedName>
    <definedName name="BarData" localSheetId="1">#REF!</definedName>
    <definedName name="Bay" localSheetId="1">#REF!</definedName>
    <definedName name="BB" localSheetId="1">#REF!</definedName>
    <definedName name="bbb" localSheetId="1">#REF!</definedName>
    <definedName name="Bbtt" localSheetId="1">#REF!</definedName>
    <definedName name="BC" localSheetId="15" hidden="1">{"'Sheet1'!$L$16"}</definedName>
    <definedName name="BC" hidden="1">{"'Sheet1'!$L$16"}</definedName>
    <definedName name="BCAO1" localSheetId="1">#REF!</definedName>
    <definedName name="bcao10" localSheetId="1">#REF!</definedName>
    <definedName name="Bcao11" localSheetId="1">#REF!</definedName>
    <definedName name="BCAO2" localSheetId="1">#REF!</definedName>
    <definedName name="bcao3" localSheetId="1">#REF!</definedName>
    <definedName name="bcao4" localSheetId="1">#REF!</definedName>
    <definedName name="bcao5" localSheetId="1">#REF!</definedName>
    <definedName name="bcao6" localSheetId="1">#REF!</definedName>
    <definedName name="bcao7" localSheetId="1">#REF!</definedName>
    <definedName name="bcao8" localSheetId="1">#REF!</definedName>
    <definedName name="bcao9" localSheetId="1">#REF!</definedName>
    <definedName name="Bcb" localSheetId="1">#REF!</definedName>
    <definedName name="BCBo" localSheetId="15" hidden="1">{"'Sheet1'!$L$16"}</definedName>
    <definedName name="BCBo" hidden="1">{"'Sheet1'!$L$16"}</definedName>
    <definedName name="Bctt" localSheetId="1">#REF!</definedName>
    <definedName name="BDAY" localSheetId="1">#REF!</definedName>
    <definedName name="BDH" localSheetId="1">#REF!</definedName>
    <definedName name="BE" localSheetId="1">#REF!</definedName>
    <definedName name="Be_duc_dam" localSheetId="1">#REF!</definedName>
    <definedName name="Be_tong_do_tai_cho" localSheetId="1">#REF!</definedName>
    <definedName name="Be_tong_duc_san" localSheetId="1">#REF!</definedName>
    <definedName name="bengam" localSheetId="1">#REF!</definedName>
    <definedName name="benuoc" localSheetId="1">#REF!</definedName>
    <definedName name="beta" localSheetId="1">#REF!</definedName>
    <definedName name="Bgc" localSheetId="1">#REF!</definedName>
    <definedName name="bia" localSheetId="1">#REF!</definedName>
    <definedName name="blkh" localSheetId="1">#REF!</definedName>
    <definedName name="blkh1" localSheetId="1">#REF!</definedName>
    <definedName name="BLOCK1" localSheetId="1">#REF!</definedName>
    <definedName name="BLOCK2" localSheetId="1">#REF!</definedName>
    <definedName name="BLOCK3" localSheetId="1">#REF!</definedName>
    <definedName name="blong" localSheetId="1">#REF!</definedName>
    <definedName name="Bmn" localSheetId="1">#REF!</definedName>
    <definedName name="Bnc" localSheetId="1">#REF!</definedName>
    <definedName name="bombt50" localSheetId="1">#REF!</definedName>
    <definedName name="bombt60" localSheetId="1">#REF!</definedName>
    <definedName name="bomnuoc" localSheetId="1">#REF!</definedName>
    <definedName name="bomnuoc20cv" localSheetId="1">#REF!</definedName>
    <definedName name="bomnuoc20kw" localSheetId="1">#REF!</definedName>
    <definedName name="bomvua" localSheetId="1">#REF!</definedName>
    <definedName name="bomvua1.5" localSheetId="1">#REF!</definedName>
    <definedName name="Bon" localSheetId="1">#REF!</definedName>
    <definedName name="Book2" localSheetId="1">#REF!</definedName>
    <definedName name="booking_CoGS" localSheetId="1">#REF!</definedName>
    <definedName name="BOQ" localSheetId="1">#REF!</definedName>
    <definedName name="Botanical2" localSheetId="1">#REF!</definedName>
    <definedName name="Botanical2.Jun" localSheetId="1">#REF!</definedName>
    <definedName name="botda" localSheetId="1">#REF!</definedName>
    <definedName name="bp" localSheetId="1">#REF!</definedName>
    <definedName name="bpm" localSheetId="1">#REF!</definedName>
    <definedName name="Bptc" localSheetId="1">#REF!</definedName>
    <definedName name="BR_373" localSheetId="1">#REF!</definedName>
    <definedName name="BrName" localSheetId="1">#REF!</definedName>
    <definedName name="Bsb" localSheetId="1">#REF!</definedName>
    <definedName name="Bstt" localSheetId="1">#REF!</definedName>
    <definedName name="BT" localSheetId="1">#REF!</definedName>
    <definedName name="BT_A1" localSheetId="1">#REF!</definedName>
    <definedName name="BT_A2.1" localSheetId="1">#REF!</definedName>
    <definedName name="BT_A2.2" localSheetId="1">#REF!</definedName>
    <definedName name="BT_B1" localSheetId="1">#REF!</definedName>
    <definedName name="BT_B2" localSheetId="1">#REF!</definedName>
    <definedName name="BT_C1" localSheetId="1">#REF!</definedName>
    <definedName name="BT_CT_Mong_Mo_Tru_Cau" localSheetId="1">#REF!</definedName>
    <definedName name="BT_loai_A2.1" localSheetId="1">#REF!</definedName>
    <definedName name="BT_P1" localSheetId="1">#REF!</definedName>
    <definedName name="btchiuaxitm300" localSheetId="1">#REF!</definedName>
    <definedName name="BTchiuaxm200" localSheetId="1">#REF!</definedName>
    <definedName name="btcocM400" localSheetId="1">#REF!</definedName>
    <definedName name="BTcot" localSheetId="1">#REF!</definedName>
    <definedName name="Btcot1" localSheetId="1">#REF!</definedName>
    <definedName name="bth" localSheetId="1">#REF!</definedName>
    <definedName name="btkn" localSheetId="1">#REF!</definedName>
    <definedName name="btl" localSheetId="15" hidden="1">{"'Sheet1'!$L$16"}</definedName>
    <definedName name="btl" hidden="1">{"'Sheet1'!$L$16"}</definedName>
    <definedName name="BTlotm100" localSheetId="1">#REF!</definedName>
    <definedName name="btm" localSheetId="1">#REF!</definedName>
    <definedName name="BTN_CPDD_tuoi_nhua_lot" localSheetId="1">#REF!</definedName>
    <definedName name="BTPCP" localSheetId="1">#REF!</definedName>
    <definedName name="BTRAM" localSheetId="1">#REF!</definedName>
    <definedName name="BTTP_XN" localSheetId="1">#REF!</definedName>
    <definedName name="BU_CHENH_LECH_DZ0.4KV" localSheetId="1">#REF!</definedName>
    <definedName name="BU_CHENH_LECH_DZ22KV" localSheetId="1">#REF!</definedName>
    <definedName name="BU_CHENH_LECH_TBA" localSheetId="1">#REF!</definedName>
    <definedName name="bua1.2" localSheetId="1">#REF!</definedName>
    <definedName name="bua1.8" localSheetId="1">#REF!</definedName>
    <definedName name="bua3.5" localSheetId="1">#REF!</definedName>
    <definedName name="buacan" localSheetId="1">#REF!</definedName>
    <definedName name="buarung" localSheetId="1">#REF!</definedName>
    <definedName name="buarung170" localSheetId="1">#REF!</definedName>
    <definedName name="Bulongthepcoctiepdia" localSheetId="1">#REF!</definedName>
    <definedName name="buoc" localSheetId="1">#REF!</definedName>
    <definedName name="bv" localSheetId="1">#REF!</definedName>
    <definedName name="BVCISUMMARY" localSheetId="1">#REF!</definedName>
    <definedName name="bvt" localSheetId="1">#REF!</definedName>
    <definedName name="bvtb" localSheetId="1">#REF!</definedName>
    <definedName name="bvttt" localSheetId="1">#REF!</definedName>
    <definedName name="BŸo_cŸo_täng_hìp_giŸ_trÙ_t_i_s_n_câ__Ùnh" localSheetId="1">#REF!</definedName>
    <definedName name="C.1.1..Phat_tuyen" localSheetId="1">#REF!</definedName>
    <definedName name="C.1.10..VC_Thu_cong_CG" localSheetId="1">#REF!</definedName>
    <definedName name="C.1.2..Chat_cay_thu_cong" localSheetId="1">#REF!</definedName>
    <definedName name="C.1.3..Chat_cay_may" localSheetId="1">#REF!</definedName>
    <definedName name="C.1.4..Dao_goc_cay" localSheetId="1">#REF!</definedName>
    <definedName name="C.1.5..Lam_duong_tam" localSheetId="1">#REF!</definedName>
    <definedName name="C.1.6..Lam_cau_tam" localSheetId="1">#REF!</definedName>
    <definedName name="C.1.7..Rai_da_chong_lun" localSheetId="1">#REF!</definedName>
    <definedName name="C.1.8..Lam_kho_tam" localSheetId="1">#REF!</definedName>
    <definedName name="C.1.8..San_mat_bang" localSheetId="1">#REF!</definedName>
    <definedName name="C.2.1..VC_Thu_cong" localSheetId="1">#REF!</definedName>
    <definedName name="C.2.2..VC_T_cong_CG" localSheetId="1">#REF!</definedName>
    <definedName name="C.2.3..Boc_do" localSheetId="1">#REF!</definedName>
    <definedName name="C.3.1..Dao_dat_mong_cot" localSheetId="1">#REF!</definedName>
    <definedName name="C.3.2..Dao_dat_de_dap" localSheetId="1">#REF!</definedName>
    <definedName name="C.3.3..Dap_dat_mong" localSheetId="1">#REF!</definedName>
    <definedName name="C.3.4..Dao_dap_TDia" localSheetId="1">#REF!</definedName>
    <definedName name="C.3.5..Dap_bo_bao" localSheetId="1">#REF!</definedName>
    <definedName name="C.3.6..Bom_tat_nuoc" localSheetId="1">#REF!</definedName>
    <definedName name="C.3.7..Dao_bun" localSheetId="1">#REF!</definedName>
    <definedName name="C.3.8..Dap_cat_CT" localSheetId="1">#REF!</definedName>
    <definedName name="C.3.9..Dao_pha_da" localSheetId="1">#REF!</definedName>
    <definedName name="C.4.1.Cot_thep" localSheetId="1">#REF!</definedName>
    <definedName name="C.4.2..Van_khuon" localSheetId="1">#REF!</definedName>
    <definedName name="C.4.3..Be_tong" localSheetId="1">#REF!</definedName>
    <definedName name="C.4.4..Lap_BT_D.San" localSheetId="1">#REF!</definedName>
    <definedName name="C.4.5..Xay_da_hoc" localSheetId="1">#REF!</definedName>
    <definedName name="C.4.6..Dong_coc" localSheetId="1">#REF!</definedName>
    <definedName name="C.4.7..Quet_Bi_tum" localSheetId="1">#REF!</definedName>
    <definedName name="C.5.1..Lap_cot_thep" localSheetId="1">#REF!</definedName>
    <definedName name="C.5.2..Lap_cot_BT" localSheetId="1">#REF!</definedName>
    <definedName name="C.5.3..Lap_dat_xa" localSheetId="1">#REF!</definedName>
    <definedName name="C.5.4..Lap_tiep_dia" localSheetId="1">#REF!</definedName>
    <definedName name="C.5.5..Son_sat_thep" localSheetId="1">#REF!</definedName>
    <definedName name="C.6.1..Lap_su_dung" localSheetId="1">#REF!</definedName>
    <definedName name="C.6.2..Lap_su_CS" localSheetId="1">#REF!</definedName>
    <definedName name="C.6.3..Su_chuoi_do" localSheetId="1">#REF!</definedName>
    <definedName name="C.6.4..Su_chuoi_neo" localSheetId="1">#REF!</definedName>
    <definedName name="C.6.5..Lap_phu_kien" localSheetId="1">#REF!</definedName>
    <definedName name="C.6.6..Ep_noi_day" localSheetId="1">#REF!</definedName>
    <definedName name="C.6.7..KD_vuot_CN" localSheetId="1">#REF!</definedName>
    <definedName name="C.6.8..Rai_cang_day" localSheetId="1">#REF!</definedName>
    <definedName name="C.6.9..Cap_quang" localSheetId="1">#REF!</definedName>
    <definedName name="C_" localSheetId="1">#REF!</definedName>
    <definedName name="c_n" localSheetId="1">#REF!</definedName>
    <definedName name="C2.7" localSheetId="1">#REF!</definedName>
    <definedName name="C3.0" localSheetId="1">#REF!</definedName>
    <definedName name="C3.5" localSheetId="1">#REF!</definedName>
    <definedName name="C3.7" localSheetId="1">#REF!</definedName>
    <definedName name="C4.0" localSheetId="1">#REF!</definedName>
    <definedName name="CA" localSheetId="1">#REF!</definedName>
    <definedName name="ca.1111" localSheetId="1">#REF!</definedName>
    <definedName name="ca.1111.th" localSheetId="1">#REF!</definedName>
    <definedName name="Cachdienchuoi" localSheetId="1">#REF!</definedName>
    <definedName name="Cachdiendung" localSheetId="1">#REF!</definedName>
    <definedName name="Cachdienhaap" localSheetId="1">#REF!</definedName>
    <definedName name="cácte" localSheetId="1">#REF!</definedName>
    <definedName name="Canon" localSheetId="1">#REF!</definedName>
    <definedName name="cao" localSheetId="1">#REF!</definedName>
    <definedName name="cap" localSheetId="1">#REF!</definedName>
    <definedName name="Cap_DUL_doc_B" localSheetId="1">#REF!</definedName>
    <definedName name="CAP_DUL_ngang_B" localSheetId="1">#REF!</definedName>
    <definedName name="cap_DUL_va_TC" localSheetId="1">#REF!</definedName>
    <definedName name="cap0.7" localSheetId="1">#REF!</definedName>
    <definedName name="capdul" localSheetId="1">#REF!</definedName>
    <definedName name="Capngam" localSheetId="1">#REF!</definedName>
    <definedName name="capphoi" localSheetId="1">#REF!</definedName>
    <definedName name="casing" localSheetId="1">#REF!</definedName>
    <definedName name="Cat" localSheetId="1">#REF!</definedName>
    <definedName name="catcap" localSheetId="1">#REF!</definedName>
    <definedName name="catdap" localSheetId="1">#REF!</definedName>
    <definedName name="Category_All" localSheetId="1">#REF!</definedName>
    <definedName name="catm" localSheetId="1">#REF!</definedName>
    <definedName name="catn" localSheetId="1">#REF!</definedName>
    <definedName name="catong" localSheetId="1">#REF!</definedName>
    <definedName name="catthep" localSheetId="1">#REF!</definedName>
    <definedName name="catuon" localSheetId="1">#REF!</definedName>
    <definedName name="catvang" localSheetId="1">#REF!</definedName>
    <definedName name="Cau_1" localSheetId="1">#REF!</definedName>
    <definedName name="Cau_tam" localSheetId="1">#REF!</definedName>
    <definedName name="CauCong2" localSheetId="1">#REF!</definedName>
    <definedName name="CauCong3" localSheetId="1">#REF!</definedName>
    <definedName name="CauCong4" localSheetId="1">#REF!</definedName>
    <definedName name="CauCong5" localSheetId="1">#REF!</definedName>
    <definedName name="Caunho" localSheetId="1">#REF!</definedName>
    <definedName name="caunoi30" localSheetId="1">#REF!</definedName>
    <definedName name="Caùp_ñoàng_traàn_75mm2" localSheetId="1">#REF!</definedName>
    <definedName name="cayxoi108" localSheetId="1">#REF!</definedName>
    <definedName name="cayxoi110" localSheetId="1">#REF!</definedName>
    <definedName name="cayxoi75" localSheetId="1">#REF!</definedName>
    <definedName name="Cb" localSheetId="1">#REF!</definedName>
    <definedName name="CC" localSheetId="1">#REF!</definedName>
    <definedName name="ccc" localSheetId="1">#REF!</definedName>
    <definedName name="CCS" localSheetId="1">#REF!</definedName>
    <definedName name="cd" localSheetId="1">#REF!</definedName>
    <definedName name="CDA" localSheetId="1">#REF!</definedName>
    <definedName name="CDAY" localSheetId="1">#REF!</definedName>
    <definedName name="CDBT" localSheetId="1">#REF!</definedName>
    <definedName name="CDCK" localSheetId="1">#REF!</definedName>
    <definedName name="CDCN" localSheetId="1">#REF!</definedName>
    <definedName name="CDCU" localSheetId="1">#REF!</definedName>
    <definedName name="CDD" localSheetId="1">#REF!</definedName>
    <definedName name="CDDD" localSheetId="1">#REF!</definedName>
    <definedName name="CDDD1P" localSheetId="1">#REF!</definedName>
    <definedName name="CDDD1PHA" localSheetId="1">#REF!</definedName>
    <definedName name="CDDD3PHA" localSheetId="1">#REF!</definedName>
    <definedName name="cdn" localSheetId="1">#REF!</definedName>
    <definedName name="Cdnum" localSheetId="1">#REF!</definedName>
    <definedName name="CDT" localSheetId="1">#REF!</definedName>
    <definedName name="CELPNT" localSheetId="1">#REF!</definedName>
    <definedName name="CELPNT2" localSheetId="1">#REF!</definedName>
    <definedName name="Céng" localSheetId="1">#REF!</definedName>
    <definedName name="cfc" localSheetId="1">#REF!</definedName>
    <definedName name="cfk" localSheetId="1">#REF!</definedName>
    <definedName name="CGS_CLO" localSheetId="1">#REF!</definedName>
    <definedName name="CH" localSheetId="1">#REF!</definedName>
    <definedName name="Ch_rong" localSheetId="1">#REF!</definedName>
    <definedName name="chay1" localSheetId="1">#REF!</definedName>
    <definedName name="chay10" localSheetId="1">#REF!</definedName>
    <definedName name="chay2" localSheetId="1">#REF!</definedName>
    <definedName name="chay3" localSheetId="1">#REF!</definedName>
    <definedName name="chay4" localSheetId="1">#REF!</definedName>
    <definedName name="chay5" localSheetId="1">#REF!</definedName>
    <definedName name="chay6" localSheetId="1">#REF!</definedName>
    <definedName name="chay7" localSheetId="1">#REF!</definedName>
    <definedName name="chay8" localSheetId="1">#REF!</definedName>
    <definedName name="chay9" localSheetId="1">#REF!</definedName>
    <definedName name="ChDai" localSheetId="1">#REF!</definedName>
    <definedName name="Chi_Phi_Chung" localSheetId="1">#REF!</definedName>
    <definedName name="Chi_phi_OM" localSheetId="1">#REF!</definedName>
    <definedName name="chi_tiÕt_vËt_liÖu___nh_n_c_ng___m_y_thi_c_ng" localSheetId="1">#REF!</definedName>
    <definedName name="Chin" localSheetId="1">#REF!</definedName>
    <definedName name="ChiPhiKhac" localSheetId="1">#REF!</definedName>
    <definedName name="chk" localSheetId="1">#REF!</definedName>
    <definedName name="choiquet" localSheetId="1">#REF!</definedName>
    <definedName name="chon" localSheetId="1">#REF!</definedName>
    <definedName name="chon1" localSheetId="1">#REF!</definedName>
    <definedName name="chon2" localSheetId="1">#REF!</definedName>
    <definedName name="chon3" localSheetId="1">#REF!</definedName>
    <definedName name="Chs_bq" localSheetId="1">#REF!</definedName>
    <definedName name="Chsau" localSheetId="1">#REF!</definedName>
    <definedName name="Chupdaucapcongotnong" localSheetId="1">#REF!</definedName>
    <definedName name="chuyen" localSheetId="15" hidden="1">{"'Sheet1'!$L$16"}</definedName>
    <definedName name="chuyen" hidden="1">{"'Sheet1'!$L$16"}</definedName>
    <definedName name="City" localSheetId="1">#REF!</definedName>
    <definedName name="CK" localSheetId="1">#REF!</definedName>
    <definedName name="ckn" localSheetId="1">#REF!</definedName>
    <definedName name="ckna" localSheetId="1">#REF!</definedName>
    <definedName name="Cl" localSheetId="1">#REF!</definedName>
    <definedName name="CLECH_0.4" localSheetId="1">#REF!</definedName>
    <definedName name="CLVC35" localSheetId="1">#REF!</definedName>
    <definedName name="CLVCTB" localSheetId="1">#REF!</definedName>
    <definedName name="clvl" localSheetId="1">#REF!</definedName>
    <definedName name="cn" localSheetId="1">#REF!</definedName>
    <definedName name="CNC" localSheetId="1">#REF!</definedName>
    <definedName name="CND" localSheetId="1">#REF!</definedName>
    <definedName name="cne" localSheetId="1">#REF!</definedName>
    <definedName name="CNG" localSheetId="1">#REF!</definedName>
    <definedName name="Co" localSheetId="1">#REF!</definedName>
    <definedName name="co." localSheetId="1">#REF!</definedName>
    <definedName name="co.." localSheetId="1">#REF!</definedName>
    <definedName name="COBSDC" localSheetId="1">#REF!</definedName>
    <definedName name="coc" localSheetId="1">#REF!</definedName>
    <definedName name="COC_1.2" localSheetId="1">#REF!</definedName>
    <definedName name="Coc_2m" localSheetId="1">#REF!</definedName>
    <definedName name="Coc_BTCT" localSheetId="1">#REF!</definedName>
    <definedName name="Cocbetong" localSheetId="1">#REF!</definedName>
    <definedName name="cocbtct" localSheetId="1">#REF!</definedName>
    <definedName name="cocot" localSheetId="1">#REF!</definedName>
    <definedName name="cocott" localSheetId="1">#REF!</definedName>
    <definedName name="cocvt" localSheetId="1">#REF!</definedName>
    <definedName name="code" localSheetId="1">#REF!</definedName>
    <definedName name="CODE3" localSheetId="1">#REF!</definedName>
    <definedName name="Cöï_ly_vaän_chuyeãn" localSheetId="1">#REF!</definedName>
    <definedName name="CÖÏ_LY_VAÄN_CHUYEÅN" localSheetId="1">#REF!</definedName>
    <definedName name="Combined_A" localSheetId="1">#REF!</definedName>
    <definedName name="Combined_B" localSheetId="1">#REF!</definedName>
    <definedName name="COMMON" localSheetId="1">#REF!</definedName>
    <definedName name="comong" localSheetId="1">#REF!</definedName>
    <definedName name="Company" localSheetId="1">#REF!</definedName>
    <definedName name="CON_EQP_COS" localSheetId="1">#REF!</definedName>
    <definedName name="CON_EQP_COST" localSheetId="1">#REF!</definedName>
    <definedName name="cong" localSheetId="1">#REF!</definedName>
    <definedName name="Cong_HM_DTCT" localSheetId="1">#REF!</definedName>
    <definedName name="Cong_M_DTCT" localSheetId="1">#REF!</definedName>
    <definedName name="Cong_NC_DTCT" localSheetId="1">#REF!</definedName>
    <definedName name="Cong_suat_dat" localSheetId="1">#REF!</definedName>
    <definedName name="cong_tac_khac" localSheetId="1">#REF!</definedName>
    <definedName name="Cong_tac_xay_da" localSheetId="1">#REF!</definedName>
    <definedName name="Cong_VL_DTCT" localSheetId="1">#REF!</definedName>
    <definedName name="congbengam" localSheetId="1">#REF!</definedName>
    <definedName name="congbenuoc" localSheetId="1">#REF!</definedName>
    <definedName name="congcoc" localSheetId="1">#REF!</definedName>
    <definedName name="congcocot" localSheetId="1">#REF!</definedName>
    <definedName name="congcocott" localSheetId="1">#REF!</definedName>
    <definedName name="congcomong" localSheetId="1">#REF!</definedName>
    <definedName name="congcottron" localSheetId="1">#REF!</definedName>
    <definedName name="congcotvuong" localSheetId="1">#REF!</definedName>
    <definedName name="congdam" localSheetId="1">#REF!</definedName>
    <definedName name="congdan1" localSheetId="1">#REF!</definedName>
    <definedName name="congdan2" localSheetId="1">#REF!</definedName>
    <definedName name="congdandusan" localSheetId="1">#REF!</definedName>
    <definedName name="conglanhto" localSheetId="1">#REF!</definedName>
    <definedName name="congmong" localSheetId="1">#REF!</definedName>
    <definedName name="congmongbang" localSheetId="1">#REF!</definedName>
    <definedName name="congmongdon" localSheetId="1">#REF!</definedName>
    <definedName name="congpanen" localSheetId="1">#REF!</definedName>
    <definedName name="congsan" localSheetId="1">#REF!</definedName>
    <definedName name="congthang" localSheetId="1">#REF!</definedName>
    <definedName name="CongVattu" localSheetId="1">#REF!</definedName>
    <definedName name="CONST_EQ" localSheetId="1">#REF!</definedName>
    <definedName name="conversion" localSheetId="1">#REF!</definedName>
    <definedName name="COPLDC" localSheetId="1">#REF!</definedName>
    <definedName name="coppha" localSheetId="1">#REF!</definedName>
    <definedName name="COT" localSheetId="1">#REF!</definedName>
    <definedName name="cot7.5" localSheetId="1">#REF!</definedName>
    <definedName name="cot8.5" localSheetId="1">#REF!</definedName>
    <definedName name="COTBTPCP" localSheetId="1">#REF!</definedName>
    <definedName name="CotBTtronVuong" localSheetId="1">#REF!</definedName>
    <definedName name="cottron" localSheetId="1">#REF!</definedName>
    <definedName name="cotvuong" localSheetId="1">#REF!</definedName>
    <definedName name="Coù__4" localSheetId="1">#REF!</definedName>
    <definedName name="Country" localSheetId="1">#REF!</definedName>
    <definedName name="COVER" localSheetId="1">#REF!</definedName>
    <definedName name="CP" localSheetId="8" hidden="1">#REF!</definedName>
    <definedName name="CP" localSheetId="10" hidden="1">#REF!</definedName>
    <definedName name="CP" localSheetId="14" hidden="1">#REF!</definedName>
    <definedName name="CP" localSheetId="1" hidden="1">#REF!</definedName>
    <definedName name="CP" hidden="1">#REF!</definedName>
    <definedName name="CPC" localSheetId="1">#REF!</definedName>
    <definedName name="cphoi" localSheetId="1">#REF!</definedName>
    <definedName name="CPK" localSheetId="1">#REF!</definedName>
    <definedName name="cpmtc" localSheetId="1">#REF!</definedName>
    <definedName name="cpnc" localSheetId="1">#REF!</definedName>
    <definedName name="CPT" localSheetId="1">#REF!</definedName>
    <definedName name="CPTB" localSheetId="1">#REF!</definedName>
    <definedName name="cptt" localSheetId="1">#REF!</definedName>
    <definedName name="CPVC100" localSheetId="1">#REF!</definedName>
    <definedName name="CPVC35" localSheetId="1">#REF!</definedName>
    <definedName name="CPVCDN" localSheetId="1">#REF!</definedName>
    <definedName name="cpvl" localSheetId="1">#REF!</definedName>
    <definedName name="CRD" localSheetId="1">#REF!</definedName>
    <definedName name="crit" localSheetId="1">#REF!</definedName>
    <definedName name="crit1" localSheetId="1">#REF!</definedName>
    <definedName name="CRIT10" localSheetId="1">#REF!</definedName>
    <definedName name="CRIT2" localSheetId="1">#REF!</definedName>
    <definedName name="CRIT3" localSheetId="1">#REF!</definedName>
    <definedName name="crit4" localSheetId="1">#REF!</definedName>
    <definedName name="CRIT5" localSheetId="1">#REF!</definedName>
    <definedName name="CRIT6" localSheetId="1">#REF!</definedName>
    <definedName name="CRIT7" localSheetId="1">#REF!</definedName>
    <definedName name="CRIT8" localSheetId="1">#REF!</definedName>
    <definedName name="CRIT9" localSheetId="1">#REF!</definedName>
    <definedName name="CRITINST" localSheetId="1">#REF!</definedName>
    <definedName name="CRITPURC" localSheetId="1">#REF!</definedName>
    <definedName name="CRS" localSheetId="1">#REF!</definedName>
    <definedName name="CRT_EXT" localSheetId="1">#REF!</definedName>
    <definedName name="CRT_INT" localSheetId="1">#REF!</definedName>
    <definedName name="CS" localSheetId="1">#REF!</definedName>
    <definedName name="CS_10" localSheetId="1">#REF!</definedName>
    <definedName name="CS_100" localSheetId="1">#REF!</definedName>
    <definedName name="CS_10S" localSheetId="1">#REF!</definedName>
    <definedName name="CS_120" localSheetId="1">#REF!</definedName>
    <definedName name="CS_140" localSheetId="1">#REF!</definedName>
    <definedName name="CS_160" localSheetId="1">#REF!</definedName>
    <definedName name="CS_20" localSheetId="1">#REF!</definedName>
    <definedName name="CS_30" localSheetId="1">#REF!</definedName>
    <definedName name="CS_40" localSheetId="1">#REF!</definedName>
    <definedName name="CS_40S" localSheetId="1">#REF!</definedName>
    <definedName name="CS_5S" localSheetId="1">#REF!</definedName>
    <definedName name="CS_60" localSheetId="1">#REF!</definedName>
    <definedName name="CS_80" localSheetId="1">#REF!</definedName>
    <definedName name="CS_80S" localSheetId="1">#REF!</definedName>
    <definedName name="CS_STD" localSheetId="1">#REF!</definedName>
    <definedName name="CS_XS" localSheetId="1">#REF!</definedName>
    <definedName name="CS_XXS" localSheetId="1">#REF!</definedName>
    <definedName name="csan" localSheetId="1">#REF!</definedName>
    <definedName name="CSau" localSheetId="1">#REF!</definedName>
    <definedName name="csd3p" localSheetId="1">#REF!</definedName>
    <definedName name="csddg1p" localSheetId="1">#REF!</definedName>
    <definedName name="csddt1p" localSheetId="1">#REF!</definedName>
    <definedName name="csht3p" localSheetId="1">#REF!</definedName>
    <definedName name="CT" localSheetId="1">#REF!</definedName>
    <definedName name="CT_50" localSheetId="1">#REF!</definedName>
    <definedName name="CT_KSTK" localSheetId="1">#REF!</definedName>
    <definedName name="CT_MCX" localSheetId="1">#REF!</definedName>
    <definedName name="CT0.4" localSheetId="1">#REF!</definedName>
    <definedName name="ctbb" localSheetId="1">#REF!</definedName>
    <definedName name="CTBL" localSheetId="1">#REF!</definedName>
    <definedName name="CTCT" localSheetId="1">#REF!</definedName>
    <definedName name="CTCT1" localSheetId="15" hidden="1">{"'Sheet1'!$L$16"}</definedName>
    <definedName name="CTCT1" hidden="1">{"'Sheet1'!$L$16"}</definedName>
    <definedName name="ctdn9697" localSheetId="1">#REF!</definedName>
    <definedName name="CTGT2" localSheetId="1">#REF!</definedName>
    <definedName name="CTGT3" localSheetId="1">#REF!</definedName>
    <definedName name="CTGT4" localSheetId="1">#REF!</definedName>
    <definedName name="CTGT5" localSheetId="1">#REF!</definedName>
    <definedName name="ctiep" localSheetId="1">#REF!</definedName>
    <definedName name="CTIET" localSheetId="1">#REF!</definedName>
    <definedName name="CTieu_H" localSheetId="1">#REF!</definedName>
    <definedName name="CTieuXB" localSheetId="1">#REF!</definedName>
    <definedName name="ctmai" localSheetId="1">#REF!</definedName>
    <definedName name="CTN" localSheetId="1">#REF!</definedName>
    <definedName name="ctong" localSheetId="1">#REF!</definedName>
    <definedName name="CTRAM" localSheetId="1">#REF!</definedName>
    <definedName name="ctre" localSheetId="1">#REF!</definedName>
    <definedName name="CTTC10nam" localSheetId="15" hidden="1">{"'Sheet1'!$L$16"}</definedName>
    <definedName name="CTTC10nam" hidden="1">{"'Sheet1'!$L$16"}</definedName>
    <definedName name="CTV_EXT" localSheetId="1">#REF!</definedName>
    <definedName name="CTV_HKS" localSheetId="1">#REF!</definedName>
    <definedName name="cu" localSheetId="1">#REF!</definedName>
    <definedName name="CU_LY" localSheetId="1">#REF!</definedName>
    <definedName name="CU_LY_VAN_CHUYEN_GIA_QUYEN" localSheetId="1">#REF!</definedName>
    <definedName name="CU_LY_VAN_CHUYEN_THU_CONG" localSheetId="1">#REF!</definedName>
    <definedName name="cuaong" localSheetId="1">#REF!</definedName>
    <definedName name="culy" localSheetId="1">#REF!</definedName>
    <definedName name="CuLy_Q" localSheetId="1">#REF!</definedName>
    <definedName name="cun" localSheetId="1">#REF!</definedName>
    <definedName name="cuoc_vc" localSheetId="1">#REF!</definedName>
    <definedName name="cuoc89" localSheetId="1">#REF!</definedName>
    <definedName name="CuocVC" localSheetId="1">#REF!</definedName>
    <definedName name="cuonong" localSheetId="1">#REF!</definedName>
    <definedName name="CURRENCY" localSheetId="1">#REF!</definedName>
    <definedName name="cutback" localSheetId="1">#REF!</definedName>
    <definedName name="cuu" localSheetId="1">#REF!</definedName>
    <definedName name="CVC" localSheetId="1">#REF!</definedName>
    <definedName name="CVC_Q" localSheetId="1">#REF!</definedName>
    <definedName name="cx" localSheetId="1">#REF!</definedName>
    <definedName name="cxbxn" localSheetId="15" hidden="1">{"'Sheet1'!$L$16"}</definedName>
    <definedName name="cxbxn" hidden="1">{"'Sheet1'!$L$16"}</definedName>
    <definedName name="cy" localSheetId="1">#REF!</definedName>
    <definedName name="d_" localSheetId="1">#REF!</definedName>
    <definedName name="D_7101A_B" localSheetId="1">#REF!</definedName>
    <definedName name="D_L" localSheetId="1">#REF!</definedName>
    <definedName name="D_n" localSheetId="1">#REF!</definedName>
    <definedName name="d1_" localSheetId="1">#REF!</definedName>
    <definedName name="d2_" localSheetId="1">#REF!</definedName>
    <definedName name="d3_" localSheetId="1">#REF!</definedName>
    <definedName name="DA" localSheetId="1">#REF!</definedName>
    <definedName name="da_hoc_xay" localSheetId="1">#REF!</definedName>
    <definedName name="da1x0.5" localSheetId="1">#REF!</definedName>
    <definedName name="da1x1" localSheetId="1">#REF!</definedName>
    <definedName name="da1x2" localSheetId="1">#REF!</definedName>
    <definedName name="da4x7" localSheetId="1">#REF!</definedName>
    <definedName name="dacat" localSheetId="1">#REF!</definedName>
    <definedName name="Dad" localSheetId="15" hidden="1">{"'Sheet1'!$L$16"}</definedName>
    <definedName name="Dad" hidden="1">{"'Sheet1'!$L$16"}</definedName>
    <definedName name="dah" localSheetId="1">#REF!</definedName>
    <definedName name="dahb" localSheetId="1">#REF!</definedName>
    <definedName name="dahg" localSheetId="1">#REF!</definedName>
    <definedName name="dahnlt" localSheetId="1">#REF!</definedName>
    <definedName name="dahoc" localSheetId="1">#REF!</definedName>
    <definedName name="DAKT" localSheetId="1">#REF!</definedName>
    <definedName name="Dalan" localSheetId="1">#REF!</definedName>
    <definedName name="DALANPASTE" localSheetId="1">#REF!</definedName>
    <definedName name="dam" localSheetId="1">#REF!</definedName>
    <definedName name="dam_24" localSheetId="1">#REF!</definedName>
    <definedName name="dam_cau_BTCT" localSheetId="1">#REF!</definedName>
    <definedName name="damban1" localSheetId="1">#REF!</definedName>
    <definedName name="damban1kw" localSheetId="1">#REF!</definedName>
    <definedName name="damcoc60" localSheetId="1">#REF!</definedName>
    <definedName name="damcoc80" localSheetId="1">#REF!</definedName>
    <definedName name="damdui1.5" localSheetId="1">#REF!</definedName>
    <definedName name="DamNgang" localSheetId="1">#REF!</definedName>
    <definedName name="Dan_dung" localSheetId="1">#REF!</definedName>
    <definedName name="danducsan" localSheetId="1">#REF!</definedName>
    <definedName name="dao" localSheetId="1">#REF!</definedName>
    <definedName name="Dao_dap_da" localSheetId="1">#REF!</definedName>
    <definedName name="dao_dap_dat" localSheetId="1">#REF!</definedName>
    <definedName name="DAO_DAT" localSheetId="1">#REF!</definedName>
    <definedName name="Dao_dat_bang_may" localSheetId="1">#REF!</definedName>
    <definedName name="Dao_dat_bang_thu_cong" localSheetId="1">#REF!</definedName>
    <definedName name="dao0.4" localSheetId="1">#REF!</definedName>
    <definedName name="dao0.6" localSheetId="1">#REF!</definedName>
    <definedName name="dao0.65" localSheetId="1">#REF!</definedName>
    <definedName name="dao0.8" localSheetId="1">#REF!</definedName>
    <definedName name="dao1.0" localSheetId="1">#REF!</definedName>
    <definedName name="dao1.2" localSheetId="1">#REF!</definedName>
    <definedName name="dao1.25" localSheetId="1">#REF!</definedName>
    <definedName name="dap" localSheetId="1">#REF!</definedName>
    <definedName name="Dap_dat_bang_may" localSheetId="1">#REF!</definedName>
    <definedName name="Dap_dat_bang_thu_cong" localSheetId="1">#REF!</definedName>
    <definedName name="DAT" localSheetId="1">#REF!</definedName>
    <definedName name="data" localSheetId="1">#REF!</definedName>
    <definedName name="DATA_DATA2_List" localSheetId="1">#REF!</definedName>
    <definedName name="data1" localSheetId="8" hidden="1">#REF!</definedName>
    <definedName name="data1" localSheetId="10" hidden="1">#REF!</definedName>
    <definedName name="data1" localSheetId="14" hidden="1">#REF!</definedName>
    <definedName name="data1" localSheetId="1" hidden="1">#REF!</definedName>
    <definedName name="data1" hidden="1">#REF!</definedName>
    <definedName name="Data11" localSheetId="1">#REF!</definedName>
    <definedName name="data1204" localSheetId="1">#REF!</definedName>
    <definedName name="DATA2" localSheetId="1">#REF!</definedName>
    <definedName name="DATA3" localSheetId="1">#REF!</definedName>
    <definedName name="Data41" localSheetId="1">#REF!</definedName>
    <definedName name="_xlnm.Database" localSheetId="1">#REF!</definedName>
    <definedName name="datak" localSheetId="1">#REF!</definedName>
    <definedName name="datal" localSheetId="1">#REF!</definedName>
    <definedName name="DataStaff" localSheetId="1">#REF!</definedName>
    <definedName name="DATAÙ" localSheetId="1">#REF!</definedName>
    <definedName name="DATDAO" localSheetId="1">#REF!</definedName>
    <definedName name="Date" localSheetId="1">#REF!</definedName>
    <definedName name="Dattt" localSheetId="1">#REF!</definedName>
    <definedName name="Datvv" localSheetId="1">#REF!</definedName>
    <definedName name="Daucapcongotnong" localSheetId="1">#REF!</definedName>
    <definedName name="Daucaplapdattrongvangoainha" localSheetId="1">#REF!</definedName>
    <definedName name="DaucotdongcuaUc" localSheetId="1">#REF!</definedName>
    <definedName name="Daucotdongnhom" localSheetId="1">#REF!</definedName>
    <definedName name="daunoi" localSheetId="1">#REF!</definedName>
    <definedName name="Daunoinhomdong" localSheetId="1">#REF!</definedName>
    <definedName name="DayCEV" localSheetId="1">#REF!</definedName>
    <definedName name="daychay" localSheetId="1">#REF!</definedName>
    <definedName name="DBASE" localSheetId="1">#REF!</definedName>
    <definedName name="dbln" localSheetId="1">#REF!</definedName>
    <definedName name="DBT" localSheetId="1">#REF!</definedName>
    <definedName name="dcct" localSheetId="1">#REF!</definedName>
    <definedName name="dche" localSheetId="1">#REF!</definedName>
    <definedName name="DCHINH" localSheetId="1">#REF!</definedName>
    <definedName name="DÇm_33" localSheetId="1">#REF!</definedName>
    <definedName name="DD" localSheetId="1">#REF!</definedName>
    <definedName name="DDAY" localSheetId="1">#REF!</definedName>
    <definedName name="dden" localSheetId="1">#REF!</definedName>
    <definedName name="ddinh" localSheetId="1">#REF!</definedName>
    <definedName name="DDK" localSheetId="1">#REF!</definedName>
    <definedName name="de" localSheetId="1">#REF!</definedName>
    <definedName name="Delta" localSheetId="1">#REF!</definedName>
    <definedName name="den_bu" localSheetId="1">#REF!</definedName>
    <definedName name="denbu" localSheetId="1">#REF!</definedName>
    <definedName name="Det32x3" localSheetId="1">#REF!</definedName>
    <definedName name="Det35x3" localSheetId="1">#REF!</definedName>
    <definedName name="Det40x4" localSheetId="1">#REF!</definedName>
    <definedName name="Det50x5" localSheetId="1">#REF!</definedName>
    <definedName name="Det63x6" localSheetId="1">#REF!</definedName>
    <definedName name="Det75x6" localSheetId="1">#REF!</definedName>
    <definedName name="Detour" localSheetId="1">#REF!</definedName>
    <definedName name="dg_5cau" localSheetId="1">#REF!</definedName>
    <definedName name="DG_M_C_X" localSheetId="1">#REF!</definedName>
    <definedName name="dgbdII" localSheetId="1">#REF!</definedName>
    <definedName name="dgc" localSheetId="1">#REF!</definedName>
    <definedName name="DGCT_T.Quy_P.Thuy_Q" localSheetId="1">#REF!</definedName>
    <definedName name="DGCT_TRAUQUYPHUTHUY_HN" localSheetId="1">#REF!</definedName>
    <definedName name="DGCTI592" localSheetId="1">#REF!</definedName>
    <definedName name="dgd" localSheetId="1">#REF!</definedName>
    <definedName name="DGHSDT" localSheetId="1">#REF!</definedName>
    <definedName name="DGIA" localSheetId="1">#REF!</definedName>
    <definedName name="DGIA2" localSheetId="1">#REF!</definedName>
    <definedName name="DGNC" localSheetId="1">#REF!</definedName>
    <definedName name="dgqndn" localSheetId="1">#REF!</definedName>
    <definedName name="DGTV" localSheetId="1">#REF!</definedName>
    <definedName name="dgvl" localSheetId="1">#REF!</definedName>
    <definedName name="DGVT" localSheetId="1">#REF!</definedName>
    <definedName name="dhoc" localSheetId="1">#REF!</definedName>
    <definedName name="dhom" localSheetId="1">#REF!</definedName>
    <definedName name="dien" localSheetId="1">#REF!</definedName>
    <definedName name="Diengiai_n" localSheetId="1">#REF!</definedName>
    <definedName name="dientichck" localSheetId="1">#REF!</definedName>
    <definedName name="dim" localSheetId="1">#REF!</definedName>
    <definedName name="dinh2" localSheetId="1">#REF!</definedName>
    <definedName name="Dinhmuc" localSheetId="1">#REF!</definedName>
    <definedName name="Discount" localSheetId="8" hidden="1">#REF!</definedName>
    <definedName name="Discount" localSheetId="10" hidden="1">#REF!</definedName>
    <definedName name="Discount" localSheetId="14" hidden="1">#REF!</definedName>
    <definedName name="Discount" localSheetId="1" hidden="1">#REF!</definedName>
    <definedName name="Discount" hidden="1">#REF!</definedName>
    <definedName name="display_area_2" localSheetId="8" hidden="1">#REF!</definedName>
    <definedName name="display_area_2" localSheetId="10" hidden="1">#REF!</definedName>
    <definedName name="display_area_2" localSheetId="14" hidden="1">#REF!</definedName>
    <definedName name="display_area_2" localSheetId="1" hidden="1">#REF!</definedName>
    <definedName name="display_area_2" hidden="1">#REF!</definedName>
    <definedName name="dl" localSheetId="15" hidden="1">{"'Sheet1'!$L$16"}</definedName>
    <definedName name="dl" hidden="1">{"'Sheet1'!$L$16"}</definedName>
    <definedName name="DLC" localSheetId="1">#REF!</definedName>
    <definedName name="DLCC" localSheetId="1">#REF!</definedName>
    <definedName name="DM" localSheetId="1">#REF!</definedName>
    <definedName name="dm56bxd" localSheetId="1">#REF!</definedName>
    <definedName name="dmat" localSheetId="1">#REF!</definedName>
    <definedName name="dmdv" localSheetId="1">#REF!</definedName>
    <definedName name="DMHD" localSheetId="1">#REF!</definedName>
    <definedName name="DMKH" localSheetId="1">#REF!</definedName>
    <definedName name="DMlapdatxa" localSheetId="1">#REF!</definedName>
    <definedName name="DMTK" localSheetId="1">#REF!</definedName>
    <definedName name="DMVT" localSheetId="1">#REF!</definedName>
    <definedName name="DN" localSheetId="1">#REF!</definedName>
    <definedName name="DÑt45x4" localSheetId="1">#REF!</definedName>
    <definedName name="do" localSheetId="15" hidden="1">{"'Sheet1'!$L$16"}</definedName>
    <definedName name="do" hidden="1">{"'Sheet1'!$L$16"}</definedName>
    <definedName name="doan1" localSheetId="1">#REF!</definedName>
    <definedName name="doan2" localSheetId="1">#REF!</definedName>
    <definedName name="doan3" localSheetId="1">#REF!</definedName>
    <definedName name="doan4" localSheetId="1">#REF!</definedName>
    <definedName name="doan5" localSheetId="1">#REF!</definedName>
    <definedName name="doan6" localSheetId="1">#REF!</definedName>
    <definedName name="DoanI_2" localSheetId="1">#REF!</definedName>
    <definedName name="DoanII_2" localSheetId="1">#REF!</definedName>
    <definedName name="dobt" localSheetId="1">#REF!</definedName>
    <definedName name="DOC" localSheetId="1">#REF!</definedName>
    <definedName name="Documents_array" localSheetId="1">#REF!</definedName>
    <definedName name="DON_GIA_3282" localSheetId="1">#REF!</definedName>
    <definedName name="DON_GIA_3283" localSheetId="1">#REF!</definedName>
    <definedName name="DON_GIA_3285" localSheetId="1">#REF!</definedName>
    <definedName name="DON_GIA_VAN_CHUYEN_36" localSheetId="1">#REF!</definedName>
    <definedName name="Dong_A" localSheetId="1">#REF!</definedName>
    <definedName name="Dong_B" localSheetId="1">#REF!</definedName>
    <definedName name="Dong_coc" localSheetId="1">#REF!</definedName>
    <definedName name="Dong_coc_cu" localSheetId="1">#REF!</definedName>
    <definedName name="dongia" localSheetId="1">#REF!</definedName>
    <definedName name="DongiaPA1" localSheetId="1">#REF!</definedName>
    <definedName name="DongiaPA2" localSheetId="1">#REF!</definedName>
    <definedName name="dongiavanchuyen" localSheetId="1">#REF!</definedName>
    <definedName name="Donvi" localSheetId="1">#REF!</definedName>
    <definedName name="dr" localSheetId="15" hidden="1">{"'Sheet1'!$L$16"}</definedName>
    <definedName name="dr" hidden="1">{"'Sheet1'!$L$16"}</definedName>
    <definedName name="DRAFT" localSheetId="1">#REF!</definedName>
    <definedName name="dry.." localSheetId="1">#REF!</definedName>
    <definedName name="ds" localSheetId="1">#REF!</definedName>
    <definedName name="DS_2" localSheetId="1">#REF!</definedName>
    <definedName name="DS_305" localSheetId="1">#REF!</definedName>
    <definedName name="DS_381" localSheetId="1">#REF!</definedName>
    <definedName name="DS1p1vc" localSheetId="1">#REF!</definedName>
    <definedName name="ds1p2nc" localSheetId="1">#REF!</definedName>
    <definedName name="ds1p2vc" localSheetId="1">#REF!</definedName>
    <definedName name="ds1pnc" localSheetId="1">#REF!</definedName>
    <definedName name="ds1pvl" localSheetId="1">#REF!</definedName>
    <definedName name="ds3pctnc" localSheetId="1">#REF!</definedName>
    <definedName name="ds3pctvc" localSheetId="1">#REF!</definedName>
    <definedName name="ds3pctvl" localSheetId="1">#REF!</definedName>
    <definedName name="ds3pnc" localSheetId="1">#REF!</definedName>
    <definedName name="ds3pvl" localSheetId="1">#REF!</definedName>
    <definedName name="DSDC" localSheetId="1">#REF!</definedName>
    <definedName name="dsds" localSheetId="15" hidden="1">{"'Sheet1'!$L$16"}</definedName>
    <definedName name="dsds" hidden="1">{"'Sheet1'!$L$16"}</definedName>
    <definedName name="DSet" localSheetId="1">#REF!</definedName>
    <definedName name="dsgd" localSheetId="1">#REF!</definedName>
    <definedName name="dskhu" localSheetId="1">#REF!</definedName>
    <definedName name="dsm" localSheetId="1">#REF!</definedName>
    <definedName name="DSPK1p1nc" localSheetId="1">#REF!</definedName>
    <definedName name="DSPK1p1vl" localSheetId="1">#REF!</definedName>
    <definedName name="DSPK1pnc" localSheetId="1">#REF!</definedName>
    <definedName name="DSPK1pvl" localSheetId="1">#REF!</definedName>
    <definedName name="DSTinh" localSheetId="1">#REF!</definedName>
    <definedName name="DSUMDATA" localSheetId="1">#REF!</definedName>
    <definedName name="DT_VKHNN" localSheetId="1">#REF!</definedName>
    <definedName name="DTBH" localSheetId="1">#REF!</definedName>
    <definedName name="DTCTANG_BD" localSheetId="1">#REF!</definedName>
    <definedName name="DTCTANG_HT_BD" localSheetId="1">#REF!</definedName>
    <definedName name="DTCTANG_HT_KT" localSheetId="1">#REF!</definedName>
    <definedName name="DTCTANG_KT" localSheetId="1">#REF!</definedName>
    <definedName name="dtdt" localSheetId="1">#REF!</definedName>
    <definedName name="dtich1" localSheetId="1">#REF!</definedName>
    <definedName name="dtich2" localSheetId="1">#REF!</definedName>
    <definedName name="dtich3" localSheetId="1">#REF!</definedName>
    <definedName name="dtich4" localSheetId="1">#REF!</definedName>
    <definedName name="dtich5" localSheetId="1">#REF!</definedName>
    <definedName name="dtich6" localSheetId="1">#REF!</definedName>
    <definedName name="DTKS" localSheetId="1">#REF!</definedName>
    <definedName name="DTT" localSheetId="1">#REF!</definedName>
    <definedName name="dttdb" localSheetId="1">#REF!</definedName>
    <definedName name="dttdg" localSheetId="1">#REF!</definedName>
    <definedName name="DU_TOAN_CHI_TIET_CONG_TO" localSheetId="1">#REF!</definedName>
    <definedName name="DU_TOAN_CHI_TIET_DZ22KV" localSheetId="1">#REF!</definedName>
    <definedName name="DU_TOAN_CHI_TIET_KHO_BAI" localSheetId="1">#REF!</definedName>
    <definedName name="DUCANH" localSheetId="15" hidden="1">{"'Sheet1'!$L$16"}</definedName>
    <definedName name="DUCANH" hidden="1">{"'Sheet1'!$L$16"}</definedName>
    <definedName name="duccong" localSheetId="1">#REF!</definedName>
    <definedName name="DUDAUCO" localSheetId="1">#REF!</definedName>
    <definedName name="DUDAUNO" localSheetId="1">#REF!</definedName>
    <definedName name="duoi" localSheetId="1">#REF!</definedName>
    <definedName name="duong" localSheetId="15" hidden="1">{"'Sheet1'!$L$16"}</definedName>
    <definedName name="duong" hidden="1">{"'Sheet1'!$L$16"}</definedName>
    <definedName name="Duong_373" localSheetId="1">#REF!</definedName>
    <definedName name="Duong_dau_cau" localSheetId="1">#REF!</definedName>
    <definedName name="Duong_tam" localSheetId="1">#REF!</definedName>
    <definedName name="DuongLoai1" localSheetId="1">#REF!</definedName>
    <definedName name="DuongLoai2" localSheetId="1">#REF!</definedName>
    <definedName name="DuongLoai3" localSheetId="1">#REF!</definedName>
    <definedName name="DuongLoai4" localSheetId="1">#REF!</definedName>
    <definedName name="DuongLoai5" localSheetId="1">#REF!</definedName>
    <definedName name="DUT" localSheetId="1">#REF!</definedName>
    <definedName name="DutoanDongmo" localSheetId="1">#REF!</definedName>
    <definedName name="dvql" localSheetId="1">#REF!</definedName>
    <definedName name="DX" localSheetId="1">#REF!</definedName>
    <definedName name="DY" localSheetId="1">#REF!</definedName>
    <definedName name="DZ_04" localSheetId="1">#REF!</definedName>
    <definedName name="DZ_35" localSheetId="1">#REF!</definedName>
    <definedName name="E_p" localSheetId="1">#REF!</definedName>
    <definedName name="Ea" localSheetId="1">#REF!</definedName>
    <definedName name="EARTH" localSheetId="1">#REF!</definedName>
    <definedName name="Eb" localSheetId="1">#REF!</definedName>
    <definedName name="Ebdam" localSheetId="1">#REF!</definedName>
    <definedName name="EBT" localSheetId="1">#REF!</definedName>
    <definedName name="Ec" localSheetId="1">#REF!</definedName>
    <definedName name="Ecdc" localSheetId="1">#REF!</definedName>
    <definedName name="Ecot1" localSheetId="1">#REF!</definedName>
    <definedName name="EDR" localSheetId="1">#REF!</definedName>
    <definedName name="Email" localSheetId="1">#REF!</definedName>
    <definedName name="emb" localSheetId="1">#REF!</definedName>
    <definedName name="En" localSheetId="1">#REF!</definedName>
    <definedName name="end" localSheetId="1">#REF!</definedName>
    <definedName name="End_1" localSheetId="1">#REF!</definedName>
    <definedName name="End_10" localSheetId="1">#REF!</definedName>
    <definedName name="End_11" localSheetId="1">#REF!</definedName>
    <definedName name="End_12" localSheetId="1">#REF!</definedName>
    <definedName name="End_13" localSheetId="1">#REF!</definedName>
    <definedName name="End_2" localSheetId="1">#REF!</definedName>
    <definedName name="End_3" localSheetId="1">#REF!</definedName>
    <definedName name="End_4" localSheetId="1">#REF!</definedName>
    <definedName name="End_5" localSheetId="1">#REF!</definedName>
    <definedName name="End_6" localSheetId="1">#REF!</definedName>
    <definedName name="End_7" localSheetId="1">#REF!</definedName>
    <definedName name="End_8" localSheetId="1">#REF!</definedName>
    <definedName name="End_9" localSheetId="1">#REF!</definedName>
    <definedName name="Eo" localSheetId="1">#REF!</definedName>
    <definedName name="epcoc" localSheetId="1">#REF!</definedName>
    <definedName name="EQI" localSheetId="1">#REF!</definedName>
    <definedName name="ETCDC" localSheetId="1">#REF!</definedName>
    <definedName name="EVNB" localSheetId="1">#REF!</definedName>
    <definedName name="ex" localSheetId="1">#REF!</definedName>
    <definedName name="Ex_L" localSheetId="1">#REF!</definedName>
    <definedName name="EX_Length_373" localSheetId="1">#REF!</definedName>
    <definedName name="EXC" localSheetId="1">#REF!</definedName>
    <definedName name="EXCH" localSheetId="1">#REF!</definedName>
    <definedName name="EXPORT" localSheetId="1">#REF!</definedName>
    <definedName name="_xlnm.Extract" localSheetId="1">#REF!</definedName>
    <definedName name="f" localSheetId="1">#REF!</definedName>
    <definedName name="F1bo" localSheetId="1">#REF!</definedName>
    <definedName name="f82E46" localSheetId="1">#REF!</definedName>
    <definedName name="f92F56" localSheetId="1">#REF!</definedName>
    <definedName name="FACTOR" localSheetId="1">#REF!</definedName>
    <definedName name="Fax" localSheetId="1">#REF!</definedName>
    <definedName name="Fay" localSheetId="1">#REF!</definedName>
    <definedName name="fc" localSheetId="1">#REF!</definedName>
    <definedName name="fc_" localSheetId="1">#REF!</definedName>
    <definedName name="FC5_total" localSheetId="1">#REF!</definedName>
    <definedName name="FC6_total" localSheetId="1">#REF!</definedName>
    <definedName name="FCode" localSheetId="8" hidden="1">#REF!</definedName>
    <definedName name="FCode" localSheetId="10" hidden="1">#REF!</definedName>
    <definedName name="FCode" localSheetId="14" hidden="1">#REF!</definedName>
    <definedName name="FCode" localSheetId="1" hidden="1">#REF!</definedName>
    <definedName name="FCode" hidden="1">#REF!</definedName>
    <definedName name="fcp" localSheetId="1">#REF!</definedName>
    <definedName name="Fdaymong" localSheetId="1">#REF!</definedName>
    <definedName name="FDR" localSheetId="1">#REF!</definedName>
    <definedName name="fff" localSheetId="15" hidden="1">{"'Sheet1'!$L$16"}</definedName>
    <definedName name="fff" hidden="1">{"'Sheet1'!$L$16"}</definedName>
    <definedName name="fh" localSheetId="1">#REF!</definedName>
    <definedName name="fI" localSheetId="1">#REF!</definedName>
    <definedName name="fII" localSheetId="1">#REF!</definedName>
    <definedName name="FIL" localSheetId="1">#REF!</definedName>
    <definedName name="FILE" localSheetId="1">#REF!</definedName>
    <definedName name="fjh" localSheetId="1">#REF!</definedName>
    <definedName name="FlexZZ" localSheetId="1">#REF!</definedName>
    <definedName name="Fnc" localSheetId="1">#REF!</definedName>
    <definedName name="Fng" localSheetId="1">#REF!</definedName>
    <definedName name="fs" localSheetId="1">#REF!</definedName>
    <definedName name="fsdfdsf" localSheetId="15" hidden="1">{"'Sheet1'!$L$16"}</definedName>
    <definedName name="fsdfdsf" hidden="1">{"'Sheet1'!$L$16"}</definedName>
    <definedName name="ftd" localSheetId="1">#REF!</definedName>
    <definedName name="fth" localSheetId="1">#REF!</definedName>
    <definedName name="fuji" localSheetId="1">#REF!</definedName>
    <definedName name="Fy_" localSheetId="1">#REF!</definedName>
    <definedName name="G" localSheetId="1">#REF!</definedName>
    <definedName name="g_" localSheetId="1">#REF!</definedName>
    <definedName name="g_1" localSheetId="1">#REF!</definedName>
    <definedName name="G_2" localSheetId="1">#REF!</definedName>
    <definedName name="g_3" localSheetId="1">#REF!</definedName>
    <definedName name="G_ME" localSheetId="1">#REF!</definedName>
    <definedName name="gach" localSheetId="1">#REF!</definedName>
    <definedName name="GAHT" localSheetId="1">#REF!</definedName>
    <definedName name="GaicapbocCuXLPEPVCPVCloaiCEVV18den35kV" localSheetId="1">#REF!</definedName>
    <definedName name="gama" localSheetId="1">#REF!</definedName>
    <definedName name="Gamadam" localSheetId="1">#REF!</definedName>
    <definedName name="GC" localSheetId="1">#REF!</definedName>
    <definedName name="GC_DN" localSheetId="1">#REF!</definedName>
    <definedName name="GC_HT" localSheetId="1">#REF!</definedName>
    <definedName name="GC_TD" localSheetId="1">#REF!</definedName>
    <definedName name="GD_1" localSheetId="1">#REF!</definedName>
    <definedName name="GD_2" localSheetId="1">#REF!</definedName>
    <definedName name="gdf" localSheetId="1">#REF!</definedName>
    <definedName name="GDL" localSheetId="1">#REF!</definedName>
    <definedName name="geff" localSheetId="1">#REF!</definedName>
    <definedName name="geo" localSheetId="1">#REF!</definedName>
    <definedName name="gg" localSheetId="1">#REF!</definedName>
    <definedName name="gh" localSheetId="15" hidden="1">{"'Sheet1'!$L$16"}</definedName>
    <definedName name="gh" hidden="1">{"'Sheet1'!$L$16"}</definedName>
    <definedName name="ghichu" localSheetId="1">#REF!</definedName>
    <definedName name="ghip" localSheetId="1">#REF!</definedName>
    <definedName name="gia" localSheetId="1">#REF!</definedName>
    <definedName name="Gia_CT" localSheetId="1">#REF!</definedName>
    <definedName name="GIA_CU_LY_VAN_CHUYEN" localSheetId="1">#REF!</definedName>
    <definedName name="gia_tien" localSheetId="1">#REF!</definedName>
    <definedName name="gia_tien_1" localSheetId="1">#REF!</definedName>
    <definedName name="gia_tien_2" localSheetId="1">#REF!</definedName>
    <definedName name="gia_tien_3" localSheetId="1">#REF!</definedName>
    <definedName name="gia_tien_BTN" localSheetId="1">#REF!</definedName>
    <definedName name="Gia_VT" localSheetId="1">#REF!</definedName>
    <definedName name="GiacapAvanxoanLVABCXLPE" localSheetId="1">#REF!</definedName>
    <definedName name="GiacapbocCuXLPEPVCDSTAPVCloaiCEVVST" localSheetId="1">#REF!</definedName>
    <definedName name="GiacapbocCuXLPEPVCDSTPVCloaiCEVVST12den24kV" localSheetId="1">#REF!</definedName>
    <definedName name="GiacapbocCuXLPEPVCDSTPVCloaiCEVVST18den35kV" localSheetId="1">#REF!</definedName>
    <definedName name="GiacapbocCuXLPEPVCloaiCEV" localSheetId="1">#REF!</definedName>
    <definedName name="GiacapbocCuXLPEPVCloaiCEV12den24kV" localSheetId="1">#REF!</definedName>
    <definedName name="GiacapbocCuXLPEPVCloaiCEV18den35kV" localSheetId="1">#REF!</definedName>
    <definedName name="GiacapbocCuXLPEPVCPVCloaiCEVV12den24kV" localSheetId="1">#REF!</definedName>
    <definedName name="GiacapbocCuXLPEPVCSWPVCloaiCEVVSW12den24kV" localSheetId="1">#REF!</definedName>
    <definedName name="GiacapbocCuXLPEPVCSWPVCloaiCEVVSW18den35kV" localSheetId="1">#REF!</definedName>
    <definedName name="GiadayACbocPVC" localSheetId="1">#REF!</definedName>
    <definedName name="GiadayAS" localSheetId="1">#REF!</definedName>
    <definedName name="GiadayAtran" localSheetId="1">#REF!</definedName>
    <definedName name="GiadayAV" localSheetId="1">#REF!</definedName>
    <definedName name="GiadayAXLPE1kVlkyhieuAE" localSheetId="1">#REF!</definedName>
    <definedName name="GiadaycapCEV" localSheetId="1">#REF!</definedName>
    <definedName name="GiadaycapCuPVC600V" localSheetId="1">#REF!</definedName>
    <definedName name="GiadayCVV" localSheetId="1">#REF!</definedName>
    <definedName name="GiadayMtran" localSheetId="1">#REF!</definedName>
    <definedName name="Giai_doan" localSheetId="1">#REF!</definedName>
    <definedName name="Giasatthep" localSheetId="1">#REF!</definedName>
    <definedName name="Giavatlieukhac" localSheetId="1">#REF!</definedName>
    <definedName name="GIAVL_TRALY" localSheetId="1">#REF!</definedName>
    <definedName name="GIAVLIEUTN" localSheetId="1">#REF!</definedName>
    <definedName name="Giocong" localSheetId="1">#REF!</definedName>
    <definedName name="giom" localSheetId="1">#REF!</definedName>
    <definedName name="giomoi" localSheetId="1">#REF!</definedName>
    <definedName name="GJ" localSheetId="1">#REF!</definedName>
    <definedName name="gkGTGT" localSheetId="1">#REF!</definedName>
    <definedName name="gkkjl" localSheetId="15" hidden="1">{"'Sheet1'!$L$16"}</definedName>
    <definedName name="gkkjl" hidden="1">{"'Sheet1'!$L$16"}</definedName>
    <definedName name="gl3p" localSheetId="1">#REF!</definedName>
    <definedName name="gld" localSheetId="1">#REF!</definedName>
    <definedName name="Goc32x3" localSheetId="1">#REF!</definedName>
    <definedName name="Goc35x3" localSheetId="1">#REF!</definedName>
    <definedName name="Goc40x4" localSheetId="1">#REF!</definedName>
    <definedName name="Goc45x4" localSheetId="1">#REF!</definedName>
    <definedName name="Goc50x5" localSheetId="1">#REF!</definedName>
    <definedName name="Goc63x6" localSheetId="1">#REF!</definedName>
    <definedName name="Goc75x6" localSheetId="1">#REF!</definedName>
    <definedName name="govan" localSheetId="1">#REF!</definedName>
    <definedName name="grB" localSheetId="1">#REF!</definedName>
    <definedName name="GRFICM" localSheetId="1">#REF!</definedName>
    <definedName name="GRID" localSheetId="1">#REF!</definedName>
    <definedName name="gs" localSheetId="1">#REF!</definedName>
    <definedName name="gse" localSheetId="1">#REF!</definedName>
    <definedName name="Gtb" localSheetId="1">#REF!</definedName>
    <definedName name="gtbtt" localSheetId="1">#REF!</definedName>
    <definedName name="GTDTCTANG_HT_NC_BD" localSheetId="1">#REF!</definedName>
    <definedName name="GTDTCTANG_HT_NC_KT" localSheetId="1">#REF!</definedName>
    <definedName name="GTDTCTANG_HT_VL_BD" localSheetId="1">#REF!</definedName>
    <definedName name="GTDTCTANG_HT_VL_KT" localSheetId="1">#REF!</definedName>
    <definedName name="GTDTCTANG_NC_BD" localSheetId="1">#REF!</definedName>
    <definedName name="GTDTCTANG_NC_KT" localSheetId="1">#REF!</definedName>
    <definedName name="GTDTCTANG_VL_BD" localSheetId="1">#REF!</definedName>
    <definedName name="GTDTCTANG_VL_KT" localSheetId="1">#REF!</definedName>
    <definedName name="Gthe" localSheetId="1">#REF!</definedName>
    <definedName name="GTRI" localSheetId="1">#REF!</definedName>
    <definedName name="gtst" localSheetId="1">#REF!</definedName>
    <definedName name="GTXL" localSheetId="1">#REF!</definedName>
    <definedName name="GTXL_1" localSheetId="1">#REF!</definedName>
    <definedName name="gvan" localSheetId="1">#REF!</definedName>
    <definedName name="GVL_LDT" localSheetId="1">#REF!</definedName>
    <definedName name="Gxl" localSheetId="1">#REF!</definedName>
    <definedName name="gxltt" localSheetId="1">#REF!</definedName>
    <definedName name="GXMAX" localSheetId="1">#REF!</definedName>
    <definedName name="GXMIN" localSheetId="1">#REF!</definedName>
    <definedName name="GYMAX" localSheetId="1">#REF!</definedName>
    <definedName name="GYMIN" localSheetId="1">#REF!</definedName>
    <definedName name="h" localSheetId="1">#REF!</definedName>
    <definedName name="H_" localSheetId="1">#REF!</definedName>
    <definedName name="h__" localSheetId="1">#REF!</definedName>
    <definedName name="h_0" localSheetId="1">#REF!</definedName>
    <definedName name="h_01" localSheetId="1">#REF!</definedName>
    <definedName name="h_02" localSheetId="1">#REF!</definedName>
    <definedName name="h_03" localSheetId="1">#REF!</definedName>
    <definedName name="h_04" localSheetId="1">#REF!</definedName>
    <definedName name="H_1" localSheetId="1">#REF!</definedName>
    <definedName name="H_2" localSheetId="1">#REF!</definedName>
    <definedName name="H_3" localSheetId="1">#REF!</definedName>
    <definedName name="h_4" localSheetId="1">#REF!</definedName>
    <definedName name="h_d" localSheetId="1">#REF!</definedName>
    <definedName name="H_THUCHTHH" localSheetId="1">#REF!</definedName>
    <definedName name="H_THUCTT" localSheetId="1">#REF!</definedName>
    <definedName name="h18x" localSheetId="1">#REF!</definedName>
    <definedName name="H21dai75" localSheetId="1">#REF!</definedName>
    <definedName name="H21dai9" localSheetId="1">#REF!</definedName>
    <definedName name="H22dai6" localSheetId="1">#REF!</definedName>
    <definedName name="H22dai75" localSheetId="1">#REF!</definedName>
    <definedName name="h30x" localSheetId="1">#REF!</definedName>
    <definedName name="H43dai6" localSheetId="1">#REF!</definedName>
    <definedName name="H43dai75" localSheetId="1">#REF!</definedName>
    <definedName name="H43dai9" localSheetId="1">#REF!</definedName>
    <definedName name="H44dai6" localSheetId="1">#REF!</definedName>
    <definedName name="H44dai75" localSheetId="1">#REF!</definedName>
    <definedName name="H44dai9" localSheetId="1">#REF!</definedName>
    <definedName name="ha" localSheetId="1">#REF!</definedName>
    <definedName name="HANG" localSheetId="15" hidden="1">{#N/A,#N/A,FALSE,"Chi tiÆt"}</definedName>
    <definedName name="HANG" hidden="1">{#N/A,#N/A,FALSE,"Chi tiÆt"}</definedName>
    <definedName name="Hang_muc_khac" localSheetId="1">#REF!</definedName>
    <definedName name="hangmuc" localSheetId="1">#REF!</definedName>
    <definedName name="HapCKVA" localSheetId="1">#REF!</definedName>
    <definedName name="HapCKvar" localSheetId="1">#REF!</definedName>
    <definedName name="HapCKW" localSheetId="1">#REF!</definedName>
    <definedName name="HapIKVA" localSheetId="1">#REF!</definedName>
    <definedName name="HapIKvar" localSheetId="1">#REF!</definedName>
    <definedName name="HapIKW" localSheetId="1">#REF!</definedName>
    <definedName name="HapKVA" localSheetId="1">#REF!</definedName>
    <definedName name="HapSKVA" localSheetId="1">#REF!</definedName>
    <definedName name="Hbb" localSheetId="1">#REF!</definedName>
    <definedName name="HBC" localSheetId="1">#REF!</definedName>
    <definedName name="HBL" localSheetId="1">#REF!</definedName>
    <definedName name="Hbtt" localSheetId="1">#REF!</definedName>
    <definedName name="hc" localSheetId="1">#REF!</definedName>
    <definedName name="Hcb" localSheetId="1">#REF!</definedName>
    <definedName name="HCM" localSheetId="1">#REF!</definedName>
    <definedName name="HCPH" localSheetId="1">#REF!</definedName>
    <definedName name="HCS" localSheetId="1">#REF!</definedName>
    <definedName name="Hctt" localSheetId="1">#REF!</definedName>
    <definedName name="HCU" localSheetId="1">#REF!</definedName>
    <definedName name="Hd" localSheetId="1">#REF!</definedName>
    <definedName name="Hdb" localSheetId="1">#REF!</definedName>
    <definedName name="HDC" localSheetId="1">#REF!</definedName>
    <definedName name="Hdtt" localSheetId="1">#REF!</definedName>
    <definedName name="HDU" localSheetId="1">#REF!</definedName>
    <definedName name="He" localSheetId="1">#REF!</definedName>
    <definedName name="He_so" localSheetId="1">#REF!</definedName>
    <definedName name="HE_SO_KHO_KHAN_CANG_DAY" localSheetId="1">#REF!</definedName>
    <definedName name="heä_soá_sình_laày" localSheetId="1">#REF!</definedName>
    <definedName name="hh" localSheetId="1">#REF!</definedName>
    <definedName name="HHBQ" localSheetId="1">#REF!</definedName>
    <definedName name="HHcat" localSheetId="1">#REF!</definedName>
    <definedName name="HHda" localSheetId="1">#REF!</definedName>
    <definedName name="hhhh" localSheetId="1">#REF!</definedName>
    <definedName name="HHIC" localSheetId="1">#REF!</definedName>
    <definedName name="HHT" localSheetId="1">#REF!</definedName>
    <definedName name="HHTT" localSheetId="1">#REF!</definedName>
    <definedName name="HHxm" localSheetId="1">#REF!</definedName>
    <definedName name="HiddenRows" localSheetId="8" hidden="1">#REF!</definedName>
    <definedName name="HiddenRows" localSheetId="10" hidden="1">#REF!</definedName>
    <definedName name="HiddenRows" localSheetId="14" hidden="1">#REF!</definedName>
    <definedName name="HiddenRows" localSheetId="1" hidden="1">#REF!</definedName>
    <definedName name="HiddenRows" hidden="1">#REF!</definedName>
    <definedName name="hien" localSheetId="1">#REF!</definedName>
    <definedName name="HIHIHIHOI" localSheetId="15" hidden="1">{"'Sheet1'!$L$16"}</definedName>
    <definedName name="HIHIHIHOI" hidden="1">{"'Sheet1'!$L$16"}</definedName>
    <definedName name="Hinh_thuc" localSheetId="1">#REF!</definedName>
    <definedName name="HiÕu" localSheetId="1">#REF!</definedName>
    <definedName name="hjjkl" localSheetId="15" hidden="1">{"'Sheet1'!$L$16"}</definedName>
    <definedName name="hjjkl" hidden="1">{"'Sheet1'!$L$16"}</definedName>
    <definedName name="HJKL" localSheetId="15" hidden="1">{"'Sheet1'!$L$16"}</definedName>
    <definedName name="HJKL" hidden="1">{"'Sheet1'!$L$16"}</definedName>
    <definedName name="HKE" localSheetId="1">#REF!</definedName>
    <definedName name="HKL" localSheetId="1">#REF!</definedName>
    <definedName name="HKLHI" localSheetId="1">#REF!</definedName>
    <definedName name="HKLL" localSheetId="1">#REF!</definedName>
    <definedName name="HKLLLO" localSheetId="1">#REF!</definedName>
    <definedName name="HLIC" localSheetId="1">#REF!</definedName>
    <definedName name="HLU" localSheetId="1">#REF!</definedName>
    <definedName name="Hm" localSheetId="1">#REF!</definedName>
    <definedName name="Ho" localSheetId="1">#REF!</definedName>
    <definedName name="Hoa" localSheetId="1">#REF!</definedName>
    <definedName name="HOME_MANP" localSheetId="1">#REF!</definedName>
    <definedName name="HOMEOFFICE_COST" localSheetId="1">#REF!</definedName>
    <definedName name="Hopnoicap" localSheetId="1">#REF!</definedName>
    <definedName name="Hoten" localSheetId="1">#REF!</definedName>
    <definedName name="Hoto" localSheetId="1">#REF!</definedName>
    <definedName name="House" localSheetId="1">#REF!</definedName>
    <definedName name="HR" localSheetId="1">#REF!</definedName>
    <definedName name="HRC" localSheetId="1">#REF!</definedName>
    <definedName name="hs" localSheetId="1">#REF!</definedName>
    <definedName name="HS_may" localSheetId="1">#REF!</definedName>
    <definedName name="hsd" localSheetId="1">#REF!</definedName>
    <definedName name="hsdc" localSheetId="1">#REF!</definedName>
    <definedName name="hsdc1" localSheetId="1">#REF!</definedName>
    <definedName name="HSGG" localSheetId="1">#REF!</definedName>
    <definedName name="HSHH" localSheetId="1">#REF!</definedName>
    <definedName name="HSHHUT" localSheetId="1">#REF!</definedName>
    <definedName name="hsk" localSheetId="1">#REF!</definedName>
    <definedName name="HSKK35" localSheetId="1">#REF!</definedName>
    <definedName name="HSlan" localSheetId="1">#REF!</definedName>
    <definedName name="HSLX" localSheetId="1">#REF!</definedName>
    <definedName name="HSLXP" localSheetId="1">#REF!</definedName>
    <definedName name="hsm" localSheetId="1">#REF!</definedName>
    <definedName name="HSMTC" localSheetId="1">#REF!</definedName>
    <definedName name="HSSL" localSheetId="1">#REF!</definedName>
    <definedName name="hßm4" localSheetId="1">#REF!</definedName>
    <definedName name="hstb" localSheetId="1">#REF!</definedName>
    <definedName name="hstdtk" localSheetId="1">#REF!</definedName>
    <definedName name="hsthep" localSheetId="1">#REF!</definedName>
    <definedName name="Hstt" localSheetId="1">#REF!</definedName>
    <definedName name="hsUd" localSheetId="1">#REF!</definedName>
    <definedName name="HSVC1" localSheetId="1">#REF!</definedName>
    <definedName name="HSVC2" localSheetId="1">#REF!</definedName>
    <definedName name="HSVC3" localSheetId="1">#REF!</definedName>
    <definedName name="hsvl" localSheetId="1">#REF!</definedName>
    <definedName name="hsxk" localSheetId="1">#REF!</definedName>
    <definedName name="HT" localSheetId="1">#REF!</definedName>
    <definedName name="HTHH" localSheetId="1">#REF!</definedName>
    <definedName name="HTML_CodePage" hidden="1">950</definedName>
    <definedName name="HTML_Control" localSheetId="15" hidden="1">{"'Sheet1'!$L$16"}</definedName>
    <definedName name="HTML_Control"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HTNC" localSheetId="1">#REF!</definedName>
    <definedName name="HTS" localSheetId="1">#REF!</definedName>
    <definedName name="HTU" localSheetId="1">#REF!</definedName>
    <definedName name="HTVL" localSheetId="1">#REF!</definedName>
    <definedName name="huy" localSheetId="15" hidden="1">{"'Sheet1'!$L$16"}</definedName>
    <definedName name="huy" hidden="1">{"'Sheet1'!$L$16"}</definedName>
    <definedName name="HV" localSheetId="1">#REF!</definedName>
    <definedName name="HVBC" localSheetId="1">#REF!</definedName>
    <definedName name="HVC" localSheetId="1">#REF!</definedName>
    <definedName name="HVL" localSheetId="1">#REF!</definedName>
    <definedName name="HVP" localSheetId="1">#REF!</definedName>
    <definedName name="hvt" localSheetId="1">#REF!</definedName>
    <definedName name="hvtb" localSheetId="1">#REF!</definedName>
    <definedName name="hvttt" localSheetId="1">#REF!</definedName>
    <definedName name="Hxn" localSheetId="1">#REF!</definedName>
    <definedName name="hy." localSheetId="15" hidden="1">{"'Sheet1'!$L$16"}</definedName>
    <definedName name="hy." hidden="1">{"'Sheet1'!$L$16"}</definedName>
    <definedName name="I" localSheetId="1">#REF!</definedName>
    <definedName name="Î" localSheetId="15" hidden="1">{"'Sheet1'!$L$16"}</definedName>
    <definedName name="Î" hidden="1">{"'Sheet1'!$L$16"}</definedName>
    <definedName name="I_A" localSheetId="1">#REF!</definedName>
    <definedName name="I_B" localSheetId="1">#REF!</definedName>
    <definedName name="I_c" localSheetId="1">#REF!</definedName>
    <definedName name="I_p" localSheetId="1">#REF!</definedName>
    <definedName name="IDLAB_COST" localSheetId="1">#REF!</definedName>
    <definedName name="II_A" localSheetId="1">#REF!</definedName>
    <definedName name="II_B" localSheetId="1">#REF!</definedName>
    <definedName name="II_c" localSheetId="1">#REF!</definedName>
    <definedName name="III_a" localSheetId="1">#REF!</definedName>
    <definedName name="III_B" localSheetId="1">#REF!</definedName>
    <definedName name="III_c" localSheetId="1">#REF!</definedName>
    <definedName name="IMPORT" localSheetId="1">#REF!</definedName>
    <definedName name="IND_LAB" localSheetId="1">#REF!</definedName>
    <definedName name="index" localSheetId="1">#REF!</definedName>
    <definedName name="INDMANP" localSheetId="1">#REF!</definedName>
    <definedName name="Ing" localSheetId="1">#REF!</definedName>
    <definedName name="INPUT" localSheetId="1">#REF!</definedName>
    <definedName name="INPUT1" localSheetId="1">#REF!</definedName>
    <definedName name="inputCosti" localSheetId="1">#REF!</definedName>
    <definedName name="inputLf" localSheetId="1">#REF!</definedName>
    <definedName name="inputWTP" localSheetId="1">#REF!</definedName>
    <definedName name="INT" localSheetId="1">#REF!</definedName>
    <definedName name="INTBN" localSheetId="1">#REF!</definedName>
    <definedName name="Inthu" localSheetId="1">#REF!</definedName>
    <definedName name="Inthu1" localSheetId="1">#REF!</definedName>
    <definedName name="Ip" localSheetId="1">#REF!</definedName>
    <definedName name="Ip_" localSheetId="1">#REF!</definedName>
    <definedName name="itd1.5" localSheetId="1">#REF!</definedName>
    <definedName name="itdd1.5" localSheetId="1">#REF!</definedName>
    <definedName name="itddgoi" localSheetId="1">#REF!</definedName>
    <definedName name="itdg" localSheetId="1">#REF!</definedName>
    <definedName name="itdgoi" localSheetId="1">#REF!</definedName>
    <definedName name="ith1.5" localSheetId="1">#REF!</definedName>
    <definedName name="ithg" localSheetId="1">#REF!</definedName>
    <definedName name="ithgoi" localSheetId="1">#REF!</definedName>
    <definedName name="IWTP" localSheetId="1">#REF!</definedName>
    <definedName name="ixy" localSheetId="1">#REF!</definedName>
    <definedName name="j" localSheetId="1">#REF!</definedName>
    <definedName name="J.O" localSheetId="1">#REF!</definedName>
    <definedName name="J.O_GT" localSheetId="1">#REF!</definedName>
    <definedName name="j1." localSheetId="1">#REF!</definedName>
    <definedName name="j2.." localSheetId="1">#REF!</definedName>
    <definedName name="j356C8" localSheetId="1">#REF!</definedName>
    <definedName name="jhnjnn" localSheetId="1">#REF!</definedName>
    <definedName name="JPYVND1" localSheetId="1">#REF!</definedName>
    <definedName name="k" localSheetId="1">#REF!</definedName>
    <definedName name="K_L" localSheetId="1">#REF!</definedName>
    <definedName name="k2b" localSheetId="1">#REF!</definedName>
    <definedName name="KA" localSheetId="1">#REF!</definedName>
    <definedName name="KAE" localSheetId="1">#REF!</definedName>
    <definedName name="KAS" localSheetId="1">#REF!</definedName>
    <definedName name="kcdd" localSheetId="1">#REF!</definedName>
    <definedName name="kcong" localSheetId="1">#REF!</definedName>
    <definedName name="Kcto" localSheetId="1">#REF!</definedName>
    <definedName name="Kctx" localSheetId="1">#REF!</definedName>
    <definedName name="kdien" localSheetId="1">#REF!</definedName>
    <definedName name="KE_HOACH_VON_PHU_THU" localSheetId="1">#REF!</definedName>
    <definedName name="KeBve" localSheetId="1">#REF!</definedName>
    <definedName name="Kepcapcacloai" localSheetId="1">#REF!</definedName>
    <definedName name="Ket_Qua_KD" localSheetId="1">#REF!</definedName>
    <definedName name="KeyFigure" localSheetId="1">#REF!</definedName>
    <definedName name="KgBM" localSheetId="1">#REF!</definedName>
    <definedName name="Kgcot" localSheetId="1">#REF!</definedName>
    <definedName name="KgCTd4" localSheetId="1">#REF!</definedName>
    <definedName name="KgCTt4" localSheetId="1">#REF!</definedName>
    <definedName name="Kgdamd4" localSheetId="1">#REF!</definedName>
    <definedName name="Kgdamt4" localSheetId="1">#REF!</definedName>
    <definedName name="Kgmong" localSheetId="1">#REF!</definedName>
    <definedName name="KgNXOLdk" localSheetId="1">#REF!</definedName>
    <definedName name="Kgsan" localSheetId="1">#REF!</definedName>
    <definedName name="kh" localSheetId="1">#REF!</definedName>
    <definedName name="KH_Chang" localSheetId="1">#REF!</definedName>
    <definedName name="khanang" localSheetId="1">#REF!</definedName>
    <definedName name="Khanhdonnoitrunggiannoidieuchinh" localSheetId="1">#REF!</definedName>
    <definedName name="KHldatcat" localSheetId="1">#REF!</definedName>
    <definedName name="khoanbt" localSheetId="1">#REF!</definedName>
    <definedName name="khoand" localSheetId="1">#REF!</definedName>
    <definedName name="khoanda" localSheetId="1">#REF!</definedName>
    <definedName name="khoannhoi" localSheetId="1">#REF!</definedName>
    <definedName name="khoansat" localSheetId="1">#REF!</definedName>
    <definedName name="khoanthep" localSheetId="1">#REF!</definedName>
    <definedName name="khoanxd" localSheetId="1">#REF!</definedName>
    <definedName name="KHOI_LUONG_DAT_DAO_DAP" localSheetId="1">#REF!</definedName>
    <definedName name="khong" localSheetId="1">#REF!</definedName>
    <definedName name="Khung" localSheetId="1">#REF!</definedName>
    <definedName name="kich" localSheetId="1">#REF!</definedName>
    <definedName name="kich18" localSheetId="1">#REF!</definedName>
    <definedName name="kich250" localSheetId="1">#REF!</definedName>
    <definedName name="kich500" localSheetId="1">#REF!</definedName>
    <definedName name="kiem" localSheetId="1">#REF!</definedName>
    <definedName name="Kiem_tra_trung_ten" localSheetId="1">#REF!</definedName>
    <definedName name="KINH_PHI_DEN_BU" localSheetId="1">#REF!</definedName>
    <definedName name="KINH_PHI_DZ0.4KV" localSheetId="1">#REF!</definedName>
    <definedName name="KINH_PHI_KHAO_SAT__LAP_BCNCKT__TKKTTC" localSheetId="1">#REF!</definedName>
    <definedName name="KINH_PHI_KHO_BAI" localSheetId="1">#REF!</definedName>
    <definedName name="KINH_PHI_TBA" localSheetId="1">#REF!</definedName>
    <definedName name="kip" localSheetId="1">#REF!</definedName>
    <definedName name="kj" localSheetId="1">#REF!</definedName>
    <definedName name="kkk" localSheetId="1">#REF!</definedName>
    <definedName name="kl" localSheetId="1">#REF!</definedName>
    <definedName name="kl_ME" localSheetId="1">#REF!</definedName>
    <definedName name="KLC" localSheetId="1">#REF!</definedName>
    <definedName name="klctbb" localSheetId="1">#REF!</definedName>
    <definedName name="kldfglrldn" localSheetId="1">#REF!</definedName>
    <definedName name="KLTHDN" localSheetId="1">#REF!</definedName>
    <definedName name="KLVANKHUON" localSheetId="1">#REF!</definedName>
    <definedName name="KLVL1" localSheetId="1">#REF!</definedName>
    <definedName name="km" localSheetId="1">#REF!</definedName>
    <definedName name="Kng" localSheetId="1">#REF!</definedName>
    <definedName name="kp1ph" localSheetId="1">#REF!</definedName>
    <definedName name="kq" localSheetId="1">#REF!</definedName>
    <definedName name="KQ_Truong" localSheetId="1">#REF!</definedName>
    <definedName name="Ks" localSheetId="1">#REF!</definedName>
    <definedName name="KS_1" localSheetId="1">#REF!</definedName>
    <definedName name="KS_2" localSheetId="1">#REF!</definedName>
    <definedName name="KSTK" localSheetId="1">#REF!</definedName>
    <definedName name="ktc" localSheetId="1">#REF!</definedName>
    <definedName name="Kte" localSheetId="1">#REF!</definedName>
    <definedName name="KVC" localSheetId="1">#REF!</definedName>
    <definedName name="Kxc" localSheetId="1">#REF!</definedName>
    <definedName name="Kxp" localSheetId="1">#REF!</definedName>
    <definedName name="Ký_nép" localSheetId="1">#REF!</definedName>
    <definedName name="l" localSheetId="1">#REF!</definedName>
    <definedName name="l_1" localSheetId="1">#REF!</definedName>
    <definedName name="l_2" localSheetId="1">#REF!</definedName>
    <definedName name="l_3" localSheetId="1">#REF!</definedName>
    <definedName name="l_4" localSheetId="1">#REF!</definedName>
    <definedName name="L_mong" localSheetId="1">#REF!</definedName>
    <definedName name="l1d" localSheetId="1">#REF!</definedName>
    <definedName name="LABEL" localSheetId="1">#REF!</definedName>
    <definedName name="laisuat" localSheetId="1">#REF!</definedName>
    <definedName name="LAMTUBE" localSheetId="1">#REF!</definedName>
    <definedName name="lan" localSheetId="1">#REF!</definedName>
    <definedName name="Land" localSheetId="1">#REF!</definedName>
    <definedName name="lanhto" localSheetId="1">#REF!</definedName>
    <definedName name="lao_keo_dam_cau" localSheetId="1">#REF!</definedName>
    <definedName name="LAP_DAT_TBA" localSheetId="1">#REF!</definedName>
    <definedName name="LapDungDam" localSheetId="1">#REF!</definedName>
    <definedName name="LC5_total" localSheetId="1">#REF!</definedName>
    <definedName name="LC6_total" localSheetId="1">#REF!</definedName>
    <definedName name="lcc" localSheetId="1">#REF!</definedName>
    <definedName name="lcn_1" localSheetId="1">#REF!</definedName>
    <definedName name="Lcot" localSheetId="1">#REF!</definedName>
    <definedName name="Lct" localSheetId="1">#REF!</definedName>
    <definedName name="Ld" localSheetId="1">#REF!</definedName>
    <definedName name="Ldatcat" localSheetId="1">#REF!</definedName>
    <definedName name="LgL" localSheetId="1">#REF!</definedName>
    <definedName name="LIET_KE_VI_TRI_DZ0.4KV" localSheetId="1">#REF!</definedName>
    <definedName name="LIET_KE_VI_TRI_DZ22KV" localSheetId="1">#REF!</definedName>
    <definedName name="limcount" hidden="1">1</definedName>
    <definedName name="LK_hathe" localSheetId="1">#REF!</definedName>
    <definedName name="Lmk" localSheetId="1">#REF!</definedName>
    <definedName name="LN" localSheetId="1">#REF!</definedName>
    <definedName name="lnm" localSheetId="1">#REF!</definedName>
    <definedName name="Lnsc" localSheetId="1">#REF!</definedName>
    <definedName name="lntt" localSheetId="1">#REF!</definedName>
    <definedName name="Lo" localSheetId="1">#REF!</definedName>
    <definedName name="Loai" localSheetId="1">#REF!</definedName>
    <definedName name="LOAI_DUONG" localSheetId="1">#REF!</definedName>
    <definedName name="Loai_TD" localSheetId="1">#REF!</definedName>
    <definedName name="LoaiDB" localSheetId="1">#REF!</definedName>
    <definedName name="LoaiI" localSheetId="1">#REF!</definedName>
    <definedName name="LoaiII" localSheetId="1">#REF!</definedName>
    <definedName name="LoaiIII" localSheetId="1">#REF!</definedName>
    <definedName name="LoaixeH" localSheetId="1">#REF!</definedName>
    <definedName name="LoaixeXB" localSheetId="1">#REF!</definedName>
    <definedName name="loak" localSheetId="1">#REF!</definedName>
    <definedName name="long" localSheetId="1">#REF!</definedName>
    <definedName name="LOOP" localSheetId="1">#REF!</definedName>
    <definedName name="LRMC" localSheetId="1">#REF!</definedName>
    <definedName name="ltre" localSheetId="1">#REF!</definedName>
    <definedName name="Luanthanh" localSheetId="1">#REF!</definedName>
    <definedName name="lulop16" localSheetId="1">#REF!</definedName>
    <definedName name="lulop25" localSheetId="1">#REF!</definedName>
    <definedName name="luoncap" localSheetId="1">#REF!</definedName>
    <definedName name="lurung16" localSheetId="1">#REF!</definedName>
    <definedName name="lurung25" localSheetId="1">#REF!</definedName>
    <definedName name="luthep10" localSheetId="1">#REF!</definedName>
    <definedName name="luthep12" localSheetId="1">#REF!</definedName>
    <definedName name="luthep8.5" localSheetId="1">#REF!</definedName>
    <definedName name="luuthong" localSheetId="1">#REF!</definedName>
    <definedName name="lv.." localSheetId="1">#REF!</definedName>
    <definedName name="lVC" localSheetId="1">#REF!</definedName>
    <definedName name="lvr.." localSheetId="1">#REF!</definedName>
    <definedName name="LVX" localSheetId="1">#REF!</definedName>
    <definedName name="Lx" localSheetId="1">#REF!</definedName>
    <definedName name="m" localSheetId="1">#REF!</definedName>
    <definedName name="m_2" localSheetId="1">#REF!</definedName>
    <definedName name="M_CSCT" localSheetId="1">#REF!</definedName>
    <definedName name="M_TD" localSheetId="1">#REF!</definedName>
    <definedName name="M0.4" localSheetId="1">#REF!</definedName>
    <definedName name="m1." localSheetId="1">#REF!</definedName>
    <definedName name="M12aavl" localSheetId="1">#REF!</definedName>
    <definedName name="M12ba3p" localSheetId="1">#REF!</definedName>
    <definedName name="M12bb1p" localSheetId="1">#REF!</definedName>
    <definedName name="M12cbnc" localSheetId="1">#REF!</definedName>
    <definedName name="M12cbvl" localSheetId="1">#REF!</definedName>
    <definedName name="M14bb1p" localSheetId="1">#REF!</definedName>
    <definedName name="M8a" localSheetId="1">#REF!</definedName>
    <definedName name="M8aa" localSheetId="1">#REF!</definedName>
    <definedName name="m8aanc" localSheetId="1">#REF!</definedName>
    <definedName name="m8aavl" localSheetId="1">#REF!</definedName>
    <definedName name="Ma3pnc" localSheetId="1">#REF!</definedName>
    <definedName name="Ma3pvl" localSheetId="1">#REF!</definedName>
    <definedName name="Maa3pnc" localSheetId="1">#REF!</definedName>
    <definedName name="Maa3pvl" localSheetId="1">#REF!</definedName>
    <definedName name="macbt" localSheetId="1">#REF!</definedName>
    <definedName name="MACRO" localSheetId="1">#REF!</definedName>
    <definedName name="MACTANG_BD" localSheetId="1">#REF!</definedName>
    <definedName name="MACTANG_HT_BD" localSheetId="1">#REF!</definedName>
    <definedName name="MACTANG_HT_KT" localSheetId="1">#REF!</definedName>
    <definedName name="MACTANG_KT" localSheetId="1">#REF!</definedName>
    <definedName name="MAG" localSheetId="1">#REF!</definedName>
    <definedName name="mahang_k_n" localSheetId="1">#REF!</definedName>
    <definedName name="mahang_n" localSheetId="1">#REF!</definedName>
    <definedName name="mahang_th" localSheetId="1">#REF!</definedName>
    <definedName name="mahang_tondk" localSheetId="1">#REF!</definedName>
    <definedName name="mahang_x" localSheetId="1">#REF!</definedName>
    <definedName name="mai" localSheetId="15" hidden="1">{"'Sheet1'!$L$16"}</definedName>
    <definedName name="mai" hidden="1">{"'Sheet1'!$L$16"}</definedName>
    <definedName name="MAJ_CON_EQP" localSheetId="1">#REF!</definedName>
    <definedName name="MaMay_Q" localSheetId="1">#REF!</definedName>
    <definedName name="Mat_cau" localSheetId="1">#REF!</definedName>
    <definedName name="MAVANKHUON" localSheetId="1">#REF!</definedName>
    <definedName name="MAVLTHDN" localSheetId="1">#REF!</definedName>
    <definedName name="may" localSheetId="1">#REF!</definedName>
    <definedName name="Mba1p" localSheetId="1">#REF!</definedName>
    <definedName name="Mba3p" localSheetId="1">#REF!</definedName>
    <definedName name="Mbb3p" localSheetId="1">#REF!</definedName>
    <definedName name="Mbn1p" localSheetId="1">#REF!</definedName>
    <definedName name="MBT" localSheetId="1">#REF!</definedName>
    <definedName name="Mbtong" localSheetId="1">#REF!</definedName>
    <definedName name="mc" localSheetId="1">#REF!</definedName>
    <definedName name="mc1.5" localSheetId="1">#REF!</definedName>
    <definedName name="mc1.5s7" localSheetId="1">#REF!</definedName>
    <definedName name="mcgd" localSheetId="1">#REF!</definedName>
    <definedName name="mcgds7" localSheetId="1">#REF!</definedName>
    <definedName name="MDBT" localSheetId="1">#REF!</definedName>
    <definedName name="MDT" localSheetId="1">#REF!</definedName>
    <definedName name="me" localSheetId="1">#REF!</definedName>
    <definedName name="Mè_A1" localSheetId="1">#REF!</definedName>
    <definedName name="Mè_A2" localSheetId="1">#REF!</definedName>
    <definedName name="MENU1" localSheetId="1">#REF!</definedName>
    <definedName name="MENUVIEW" localSheetId="1">#REF!</definedName>
    <definedName name="MESSAGE" localSheetId="1">#REF!</definedName>
    <definedName name="MESSAGE1" localSheetId="1">#REF!</definedName>
    <definedName name="MESSAGE2" localSheetId="1">#REF!</definedName>
    <definedName name="MG_A" localSheetId="1">#REF!</definedName>
    <definedName name="mi" localSheetId="1">#REF!</definedName>
    <definedName name="Minolta" localSheetId="1">#REF!</definedName>
    <definedName name="Mita" localSheetId="1">#REF!</definedName>
    <definedName name="MKHSoQ" localSheetId="1">#REF!</definedName>
    <definedName name="MN" localSheetId="1">#REF!</definedName>
    <definedName name="mo" localSheetId="15" hidden="1">{"'Sheet1'!$L$16"}</definedName>
    <definedName name="mo" hidden="1">{"'Sheet1'!$L$16"}</definedName>
    <definedName name="MODIFY" localSheetId="1">#REF!</definedName>
    <definedName name="Mong_mat_duong_bo" localSheetId="1">#REF!</definedName>
    <definedName name="mongbang" localSheetId="1">#REF!</definedName>
    <definedName name="mongdon" localSheetId="1">#REF!</definedName>
    <definedName name="month" localSheetId="1">CONCATENATE("CGS KIDO ",TEXT(#REF!,"mm")," ",YEAR(#REF!))</definedName>
    <definedName name="month2" localSheetId="1">CONCATENATE("CGM KIDO ",TEXT(#REF!,"mm")," ",YEAR(#REF!))</definedName>
    <definedName name="Morong" localSheetId="1">#REF!</definedName>
    <definedName name="Morong4054_85" localSheetId="1">#REF!</definedName>
    <definedName name="morong4054_98" localSheetId="1">#REF!</definedName>
    <definedName name="Moùng" localSheetId="1">#REF!</definedName>
    <definedName name="MPCap" localSheetId="1">#REF!</definedName>
    <definedName name="Mr" localSheetId="1">#REF!</definedName>
    <definedName name="MSCT" localSheetId="1">#REF!</definedName>
    <definedName name="mtcdg" localSheetId="1">#REF!</definedName>
    <definedName name="MTCLD" localSheetId="1">#REF!</definedName>
    <definedName name="Mtct" localSheetId="1">#REF!</definedName>
    <definedName name="mtit" localSheetId="1">#REF!</definedName>
    <definedName name="MTMAC12" localSheetId="1">#REF!</definedName>
    <definedName name="MTN" localSheetId="1">#REF!</definedName>
    <definedName name="mtram" localSheetId="1">#REF!</definedName>
    <definedName name="Mtt" localSheetId="1">#REF!</definedName>
    <definedName name="Mtth" localSheetId="1">#REF!</definedName>
    <definedName name="MttI" localSheetId="1">#REF!</definedName>
    <definedName name="MttII" localSheetId="1">#REF!</definedName>
    <definedName name="MttX" localSheetId="1">#REF!</definedName>
    <definedName name="Mu" localSheetId="1">#REF!</definedName>
    <definedName name="Mu_" localSheetId="1">#REF!</definedName>
    <definedName name="MUA" localSheetId="1">#REF!</definedName>
    <definedName name="myle" localSheetId="1">#REF!</definedName>
    <definedName name="n" localSheetId="1">#REF!</definedName>
    <definedName name="n_1" localSheetId="1">#REF!</definedName>
    <definedName name="n_2" localSheetId="1">#REF!</definedName>
    <definedName name="n_3" localSheetId="1">#REF!</definedName>
    <definedName name="n1_" localSheetId="1">#REF!</definedName>
    <definedName name="n1pig" localSheetId="1">#REF!</definedName>
    <definedName name="N1pIGnc" localSheetId="1">#REF!</definedName>
    <definedName name="N1pIGvc" localSheetId="1">#REF!</definedName>
    <definedName name="N1pIGvl" localSheetId="1">#REF!</definedName>
    <definedName name="n1pind" localSheetId="1">#REF!</definedName>
    <definedName name="N1pINDnc" localSheetId="1">#REF!</definedName>
    <definedName name="N1pINDvc" localSheetId="1">#REF!</definedName>
    <definedName name="N1pINDvl" localSheetId="1">#REF!</definedName>
    <definedName name="n1ping" localSheetId="1">#REF!</definedName>
    <definedName name="N1pINGvc" localSheetId="1">#REF!</definedName>
    <definedName name="n1pint" localSheetId="1">#REF!</definedName>
    <definedName name="n2_" localSheetId="1">#REF!</definedName>
    <definedName name="n3_" localSheetId="1">#REF!</definedName>
    <definedName name="n4_" localSheetId="1">#REF!</definedName>
    <definedName name="Nam" localSheetId="1">#REF!</definedName>
    <definedName name="Name" localSheetId="1">#REF!</definedName>
    <definedName name="Nan_khoi_cong" localSheetId="1">#REF!</definedName>
    <definedName name="naunhua" localSheetId="1">#REF!</definedName>
    <definedName name="nc" localSheetId="1">#REF!</definedName>
    <definedName name="nc_btm10" localSheetId="1">#REF!</definedName>
    <definedName name="nc_btm100" localSheetId="1">#REF!</definedName>
    <definedName name="NC_CSCT" localSheetId="1">#REF!</definedName>
    <definedName name="NC_CTXD" localSheetId="1">#REF!</definedName>
    <definedName name="NC_RD" localSheetId="1">#REF!</definedName>
    <definedName name="NC_TD" localSheetId="1">#REF!</definedName>
    <definedName name="nc1p" localSheetId="1">#REF!</definedName>
    <definedName name="nc2.1I" localSheetId="1">#REF!</definedName>
    <definedName name="nc2.1II" localSheetId="1">#REF!</definedName>
    <definedName name="nc2.1III" localSheetId="1">#REF!</definedName>
    <definedName name="nc2.1IV" localSheetId="1">#REF!</definedName>
    <definedName name="nc2.2I" localSheetId="1">#REF!</definedName>
    <definedName name="nc2.2II" localSheetId="1">#REF!</definedName>
    <definedName name="nc2.2III" localSheetId="1">#REF!</definedName>
    <definedName name="nc2.2IV" localSheetId="1">#REF!</definedName>
    <definedName name="nc2.3I" localSheetId="1">#REF!</definedName>
    <definedName name="nc2.3II" localSheetId="1">#REF!</definedName>
    <definedName name="nc2.3III" localSheetId="1">#REF!</definedName>
    <definedName name="nc2.3IV" localSheetId="1">#REF!</definedName>
    <definedName name="nc2.4I" localSheetId="1">#REF!</definedName>
    <definedName name="nc2.4II" localSheetId="1">#REF!</definedName>
    <definedName name="nc2.4III" localSheetId="1">#REF!</definedName>
    <definedName name="nc2.4IV" localSheetId="1">#REF!</definedName>
    <definedName name="nc2.5I" localSheetId="1">#REF!</definedName>
    <definedName name="nc2.5II" localSheetId="1">#REF!</definedName>
    <definedName name="nc2.5III" localSheetId="1">#REF!</definedName>
    <definedName name="nc2.5IV" localSheetId="1">#REF!</definedName>
    <definedName name="nc2.6I" localSheetId="1">#REF!</definedName>
    <definedName name="nc2.6II" localSheetId="1">#REF!</definedName>
    <definedName name="nc2.6III" localSheetId="1">#REF!</definedName>
    <definedName name="nc2.6IV" localSheetId="1">#REF!</definedName>
    <definedName name="nc2.7I" localSheetId="1">#REF!</definedName>
    <definedName name="nc2.7II" localSheetId="1">#REF!</definedName>
    <definedName name="nc2.7III" localSheetId="1">#REF!</definedName>
    <definedName name="nc2.7IV" localSheetId="1">#REF!</definedName>
    <definedName name="nc2.8I" localSheetId="1">#REF!</definedName>
    <definedName name="nc2.8II" localSheetId="1">#REF!</definedName>
    <definedName name="nc2.8III" localSheetId="1">#REF!</definedName>
    <definedName name="nc2.8IV" localSheetId="1">#REF!</definedName>
    <definedName name="nc2.9I" localSheetId="1">#REF!</definedName>
    <definedName name="nc2.9II" localSheetId="1">#REF!</definedName>
    <definedName name="nc2.9III" localSheetId="1">#REF!</definedName>
    <definedName name="nc2.9IV" localSheetId="1">#REF!</definedName>
    <definedName name="nc2I" localSheetId="1">#REF!</definedName>
    <definedName name="nc2II" localSheetId="1">#REF!</definedName>
    <definedName name="nc2III" localSheetId="1">#REF!</definedName>
    <definedName name="nc2IV" localSheetId="1">#REF!</definedName>
    <definedName name="nc3.1I" localSheetId="1">#REF!</definedName>
    <definedName name="nc3.1II" localSheetId="1">#REF!</definedName>
    <definedName name="nc3.1III" localSheetId="1">#REF!</definedName>
    <definedName name="nc3.1IV" localSheetId="1">#REF!</definedName>
    <definedName name="nc3.2I" localSheetId="1">#REF!</definedName>
    <definedName name="nc3.2II" localSheetId="1">#REF!</definedName>
    <definedName name="nc3.2III" localSheetId="1">#REF!</definedName>
    <definedName name="nc3.2IV" localSheetId="1">#REF!</definedName>
    <definedName name="nc3.3I" localSheetId="1">#REF!</definedName>
    <definedName name="nc3.3II" localSheetId="1">#REF!</definedName>
    <definedName name="nc3.3III" localSheetId="1">#REF!</definedName>
    <definedName name="nc3.3IV" localSheetId="1">#REF!</definedName>
    <definedName name="nc3.4I" localSheetId="1">#REF!</definedName>
    <definedName name="nc3.4II" localSheetId="1">#REF!</definedName>
    <definedName name="nc3.4III" localSheetId="1">#REF!</definedName>
    <definedName name="nc3.4IV" localSheetId="1">#REF!</definedName>
    <definedName name="nc3.5I" localSheetId="1">#REF!</definedName>
    <definedName name="nc3.5II" localSheetId="1">#REF!</definedName>
    <definedName name="nc3.5III" localSheetId="1">#REF!</definedName>
    <definedName name="nc3.5IV" localSheetId="1">#REF!</definedName>
    <definedName name="nc3.6I" localSheetId="1">#REF!</definedName>
    <definedName name="nc3.6II" localSheetId="1">#REF!</definedName>
    <definedName name="nc3.6III" localSheetId="1">#REF!</definedName>
    <definedName name="nc3.6IV" localSheetId="1">#REF!</definedName>
    <definedName name="nc3.7I" localSheetId="1">#REF!</definedName>
    <definedName name="nc3.7II" localSheetId="1">#REF!</definedName>
    <definedName name="nc3.7III" localSheetId="1">#REF!</definedName>
    <definedName name="nc3.7IV" localSheetId="1">#REF!</definedName>
    <definedName name="nc3.8I" localSheetId="1">#REF!</definedName>
    <definedName name="nc3.8II" localSheetId="1">#REF!</definedName>
    <definedName name="nc3.8III" localSheetId="1">#REF!</definedName>
    <definedName name="nc3.8IV" localSheetId="1">#REF!</definedName>
    <definedName name="nc3.9I" localSheetId="1">#REF!</definedName>
    <definedName name="nc3.9II" localSheetId="1">#REF!</definedName>
    <definedName name="nc3.9III" localSheetId="1">#REF!</definedName>
    <definedName name="nc3.9IV" localSheetId="1">#REF!</definedName>
    <definedName name="nc3I" localSheetId="1">#REF!</definedName>
    <definedName name="nc3II" localSheetId="1">#REF!</definedName>
    <definedName name="nc3III" localSheetId="1">#REF!</definedName>
    <definedName name="nc3IV" localSheetId="1">#REF!</definedName>
    <definedName name="nc3p" localSheetId="1">#REF!</definedName>
    <definedName name="nc4.1I" localSheetId="1">#REF!</definedName>
    <definedName name="nc4.1II" localSheetId="1">#REF!</definedName>
    <definedName name="nc4.1III" localSheetId="1">#REF!</definedName>
    <definedName name="nc4.1IV" localSheetId="1">#REF!</definedName>
    <definedName name="nc4.2I" localSheetId="1">#REF!</definedName>
    <definedName name="nc4.2II" localSheetId="1">#REF!</definedName>
    <definedName name="nc4.2III" localSheetId="1">#REF!</definedName>
    <definedName name="nc4.2IV" localSheetId="1">#REF!</definedName>
    <definedName name="nc4.3I" localSheetId="1">#REF!</definedName>
    <definedName name="nc4.3II" localSheetId="1">#REF!</definedName>
    <definedName name="nc4.3III" localSheetId="1">#REF!</definedName>
    <definedName name="nc4.3IV" localSheetId="1">#REF!</definedName>
    <definedName name="nc4.4I" localSheetId="1">#REF!</definedName>
    <definedName name="nc4.4II" localSheetId="1">#REF!</definedName>
    <definedName name="nc4.4III" localSheetId="1">#REF!</definedName>
    <definedName name="nc4.4IV" localSheetId="1">#REF!</definedName>
    <definedName name="nc4.5I" localSheetId="1">#REF!</definedName>
    <definedName name="nc4.5II" localSheetId="1">#REF!</definedName>
    <definedName name="nc4.5III" localSheetId="1">#REF!</definedName>
    <definedName name="nc4.5IV" localSheetId="1">#REF!</definedName>
    <definedName name="nc4.6I" localSheetId="1">#REF!</definedName>
    <definedName name="nc4.6II" localSheetId="1">#REF!</definedName>
    <definedName name="nc4.6III" localSheetId="1">#REF!</definedName>
    <definedName name="nc4.6IV" localSheetId="1">#REF!</definedName>
    <definedName name="nc4.7I" localSheetId="1">#REF!</definedName>
    <definedName name="nc4.7II" localSheetId="1">#REF!</definedName>
    <definedName name="nc4.7III" localSheetId="1">#REF!</definedName>
    <definedName name="nc4.7IV" localSheetId="1">#REF!</definedName>
    <definedName name="nc4.8I" localSheetId="1">#REF!</definedName>
    <definedName name="nc4.8II" localSheetId="1">#REF!</definedName>
    <definedName name="nc4.8III" localSheetId="1">#REF!</definedName>
    <definedName name="nc4.8IV" localSheetId="1">#REF!</definedName>
    <definedName name="nc4.9I" localSheetId="1">#REF!</definedName>
    <definedName name="nc4.9II" localSheetId="1">#REF!</definedName>
    <definedName name="nc4.9III" localSheetId="1">#REF!</definedName>
    <definedName name="nc4.9IV" localSheetId="1">#REF!</definedName>
    <definedName name="nc4I" localSheetId="1">#REF!</definedName>
    <definedName name="nc4II" localSheetId="1">#REF!</definedName>
    <definedName name="nc4III" localSheetId="1">#REF!</definedName>
    <definedName name="nc4IV" localSheetId="1">#REF!</definedName>
    <definedName name="nc5I" localSheetId="1">#REF!</definedName>
    <definedName name="nc5II" localSheetId="1">#REF!</definedName>
    <definedName name="nc5III" localSheetId="1">#REF!</definedName>
    <definedName name="nc5IV" localSheetId="1">#REF!</definedName>
    <definedName name="NCBD100" localSheetId="1">#REF!</definedName>
    <definedName name="NCBD200" localSheetId="1">#REF!</definedName>
    <definedName name="NCBD250" localSheetId="1">#REF!</definedName>
    <definedName name="NCcap0.7" localSheetId="1">#REF!</definedName>
    <definedName name="NCcap1" localSheetId="1">#REF!</definedName>
    <definedName name="nccs" localSheetId="1">#REF!</definedName>
    <definedName name="NCCT3p" localSheetId="1">#REF!</definedName>
    <definedName name="ncdg" localSheetId="1">#REF!</definedName>
    <definedName name="ncgff" localSheetId="1">#REF!</definedName>
    <definedName name="NCKday" localSheetId="1">#REF!</definedName>
    <definedName name="NCKT" localSheetId="1">#REF!</definedName>
    <definedName name="NCLD" localSheetId="1">#REF!</definedName>
    <definedName name="ncong" localSheetId="1">#REF!</definedName>
    <definedName name="NCPP" localSheetId="1">#REF!</definedName>
    <definedName name="nctn" localSheetId="1">#REF!</definedName>
    <definedName name="nctram" localSheetId="1">#REF!</definedName>
    <definedName name="NCVC100" localSheetId="1">#REF!</definedName>
    <definedName name="NCVC200" localSheetId="1">#REF!</definedName>
    <definedName name="NCVC250" localSheetId="1">#REF!</definedName>
    <definedName name="NCVC3P" localSheetId="1">#REF!</definedName>
    <definedName name="ndc" localSheetId="1">#REF!</definedName>
    <definedName name="nenkhi" localSheetId="1">#REF!</definedName>
    <definedName name="nenkhi10m3" localSheetId="1">#REF!</definedName>
    <definedName name="nenkhi1200" localSheetId="1">#REF!</definedName>
    <definedName name="nenkhi17" localSheetId="1">#REF!</definedName>
    <definedName name="neo32mm" localSheetId="1">#REF!</definedName>
    <definedName name="neo4T" localSheetId="1">#REF!</definedName>
    <definedName name="NET" localSheetId="1">#REF!</definedName>
    <definedName name="NET_1" localSheetId="1">#REF!</definedName>
    <definedName name="NET_ANA" localSheetId="1">#REF!</definedName>
    <definedName name="NET_ANA_1" localSheetId="1">#REF!</definedName>
    <definedName name="NET_ANA_2" localSheetId="1">#REF!</definedName>
    <definedName name="New_L" localSheetId="1">#REF!</definedName>
    <definedName name="NewPOS" localSheetId="1">#REF!</definedName>
    <definedName name="NEXT" localSheetId="1">#REF!</definedName>
    <definedName name="NGAØY" localSheetId="1">#REF!</definedName>
    <definedName name="ngau" localSheetId="1">#REF!</definedName>
    <definedName name="Ngay" localSheetId="1">#REF!</definedName>
    <definedName name="nght" localSheetId="1">#REF!</definedName>
    <definedName name="Nguoiban" localSheetId="1">#REF!</definedName>
    <definedName name="NH" localSheetId="1">#REF!</definedName>
    <definedName name="Nha" localSheetId="1">#REF!</definedName>
    <definedName name="NHAÂN_COÂNG" localSheetId="1">'Biểu các dự án mới'!BTRAM</definedName>
    <definedName name="nhn" localSheetId="1">#REF!</definedName>
    <definedName name="nhom" localSheetId="1">#REF!</definedName>
    <definedName name="NHot" localSheetId="1">#REF!</definedName>
    <definedName name="nhu" localSheetId="1">#REF!</definedName>
    <definedName name="nhua" localSheetId="1">#REF!</definedName>
    <definedName name="nhuad" localSheetId="1">#REF!</definedName>
    <definedName name="nhutuong" localSheetId="1">#REF!</definedName>
    <definedName name="nig" localSheetId="1">#REF!</definedName>
    <definedName name="nig1p" localSheetId="1">#REF!</definedName>
    <definedName name="nig3p" localSheetId="1">#REF!</definedName>
    <definedName name="NIGnc" localSheetId="1">#REF!</definedName>
    <definedName name="nignc1p" localSheetId="1">#REF!</definedName>
    <definedName name="NIGvc" localSheetId="1">#REF!</definedName>
    <definedName name="NIGvl" localSheetId="1">#REF!</definedName>
    <definedName name="nigvl1p" localSheetId="1">#REF!</definedName>
    <definedName name="nin" localSheetId="1">#REF!</definedName>
    <definedName name="nin14nc3p" localSheetId="1">#REF!</definedName>
    <definedName name="nin14vl3p" localSheetId="1">#REF!</definedName>
    <definedName name="nin1903p" localSheetId="1">#REF!</definedName>
    <definedName name="nin190nc3p" localSheetId="1">#REF!</definedName>
    <definedName name="nin190vl3p" localSheetId="1">#REF!</definedName>
    <definedName name="nin2903p" localSheetId="1">#REF!</definedName>
    <definedName name="nin290nc3p" localSheetId="1">#REF!</definedName>
    <definedName name="nin290vl3p" localSheetId="1">#REF!</definedName>
    <definedName name="nin3p" localSheetId="1">#REF!</definedName>
    <definedName name="nind" localSheetId="1">#REF!</definedName>
    <definedName name="nind1p" localSheetId="1">#REF!</definedName>
    <definedName name="nind3p" localSheetId="1">#REF!</definedName>
    <definedName name="NINDnc" localSheetId="1">#REF!</definedName>
    <definedName name="nindnc1p" localSheetId="1">#REF!</definedName>
    <definedName name="nindnc3p" localSheetId="1">#REF!</definedName>
    <definedName name="NINDvc" localSheetId="1">#REF!</definedName>
    <definedName name="NINDvl" localSheetId="1">#REF!</definedName>
    <definedName name="nindvl1p" localSheetId="1">#REF!</definedName>
    <definedName name="nindvl3p" localSheetId="1">#REF!</definedName>
    <definedName name="ning1p" localSheetId="1">#REF!</definedName>
    <definedName name="ningnc1p" localSheetId="1">#REF!</definedName>
    <definedName name="ningvl1p" localSheetId="1">#REF!</definedName>
    <definedName name="NINnc" localSheetId="1">#REF!</definedName>
    <definedName name="ninnc3p" localSheetId="1">#REF!</definedName>
    <definedName name="nint1p" localSheetId="1">#REF!</definedName>
    <definedName name="nintnc1p" localSheetId="1">#REF!</definedName>
    <definedName name="nintvl1p" localSheetId="1">#REF!</definedName>
    <definedName name="NINvc" localSheetId="1">#REF!</definedName>
    <definedName name="NINvl" localSheetId="1">#REF!</definedName>
    <definedName name="ninvl3p" localSheetId="1">#REF!</definedName>
    <definedName name="nl" localSheetId="1">#REF!</definedName>
    <definedName name="nl1p" localSheetId="1">#REF!</definedName>
    <definedName name="nl3p" localSheetId="1">#REF!</definedName>
    <definedName name="nlht" localSheetId="1">#REF!</definedName>
    <definedName name="nlnc3p" localSheetId="1">#REF!</definedName>
    <definedName name="nlnc3pha" localSheetId="1">#REF!</definedName>
    <definedName name="NLTK1p" localSheetId="1">#REF!</definedName>
    <definedName name="nlvl3p" localSheetId="1">#REF!</definedName>
    <definedName name="nm" localSheetId="1">#REF!</definedName>
    <definedName name="Nms" localSheetId="1">#REF!</definedName>
    <definedName name="nn" localSheetId="1">#REF!</definedName>
    <definedName name="nn1p" localSheetId="1">#REF!</definedName>
    <definedName name="nn3p" localSheetId="1">#REF!</definedName>
    <definedName name="nnn" localSheetId="1">#REF!</definedName>
    <definedName name="nnnc3p" localSheetId="1">#REF!</definedName>
    <definedName name="nnvl3p" localSheetId="1">#REF!</definedName>
    <definedName name="No" localSheetId="1">#REF!</definedName>
    <definedName name="NOBSDC" localSheetId="1">#REF!</definedName>
    <definedName name="noc" localSheetId="1">#REF!</definedName>
    <definedName name="nop" localSheetId="1">#REF!</definedName>
    <definedName name="NOPLDC" localSheetId="1">#REF!</definedName>
    <definedName name="Np" localSheetId="1">#REF!</definedName>
    <definedName name="Np_" localSheetId="1">#REF!</definedName>
    <definedName name="Nq" localSheetId="1">#REF!</definedName>
    <definedName name="nqd" localSheetId="1">#REF!</definedName>
    <definedName name="nsc" localSheetId="1">#REF!</definedName>
    <definedName name="nsk" localSheetId="1">#REF!</definedName>
    <definedName name="nuoc5" localSheetId="1">#REF!</definedName>
    <definedName name="nx" localSheetId="1">#REF!</definedName>
    <definedName name="nxc" localSheetId="1">#REF!</definedName>
    <definedName name="nxp" localSheetId="1">#REF!</definedName>
    <definedName name="o" localSheetId="15" hidden="1">{"'Sheet1'!$L$16"}</definedName>
    <definedName name="o" hidden="1">{"'Sheet1'!$L$16"}</definedName>
    <definedName name="O_M" localSheetId="1">#REF!</definedName>
    <definedName name="o_n_phÝ_1__thu_nhËp_th_ng" localSheetId="1">#REF!</definedName>
    <definedName name="Ö135" localSheetId="1">#REF!</definedName>
    <definedName name="OCT" localSheetId="1">#REF!</definedName>
    <definedName name="OD" localSheetId="1">#REF!</definedName>
    <definedName name="ODC" localSheetId="1">#REF!</definedName>
    <definedName name="ODS" localSheetId="1">#REF!</definedName>
    <definedName name="ODU" localSheetId="1">#REF!</definedName>
    <definedName name="oi" localSheetId="15" hidden="1">{0}</definedName>
    <definedName name="oi" hidden="1">{0}</definedName>
    <definedName name="OM" localSheetId="1">#REF!</definedName>
    <definedName name="OMC" localSheetId="1">#REF!</definedName>
    <definedName name="OME" localSheetId="1">#REF!</definedName>
    <definedName name="OMW" localSheetId="1">#REF!</definedName>
    <definedName name="ong_cong_duc_san" localSheetId="1">#REF!</definedName>
    <definedName name="Ong_cong_hinh_hop_do_tai_cho" localSheetId="1">#REF!</definedName>
    <definedName name="Ongbaovecap" localSheetId="1">#REF!</definedName>
    <definedName name="Ongnoiday" localSheetId="1">#REF!</definedName>
    <definedName name="Ongnoidaybulongtachongrungtabu" localSheetId="1">#REF!</definedName>
    <definedName name="OngPVC" localSheetId="1">#REF!</definedName>
    <definedName name="OOM" localSheetId="1">#REF!</definedName>
    <definedName name="open" localSheetId="1">#REF!</definedName>
    <definedName name="ophom" localSheetId="1">#REF!</definedName>
    <definedName name="ORD" localSheetId="1">#REF!</definedName>
    <definedName name="OrderTable" localSheetId="8" hidden="1">#REF!</definedName>
    <definedName name="OrderTable" localSheetId="10" hidden="1">#REF!</definedName>
    <definedName name="OrderTable" localSheetId="14" hidden="1">#REF!</definedName>
    <definedName name="OrderTable" localSheetId="1" hidden="1">#REF!</definedName>
    <definedName name="OrderTable" hidden="1">#REF!</definedName>
    <definedName name="ORF" localSheetId="1">#REF!</definedName>
    <definedName name="osc" localSheetId="1">#REF!</definedName>
    <definedName name="Out" localSheetId="1">#REF!</definedName>
    <definedName name="oxy" localSheetId="1">#REF!</definedName>
    <definedName name="PA" localSheetId="1">#REF!</definedName>
    <definedName name="PA1_1" localSheetId="1">#REF!</definedName>
    <definedName name="palang" localSheetId="1">#REF!</definedName>
    <definedName name="panen" localSheetId="1">#REF!</definedName>
    <definedName name="Pbnn" localSheetId="1">#REF!</definedName>
    <definedName name="Pbno" localSheetId="1">#REF!</definedName>
    <definedName name="Pbnx" localSheetId="1">#REF!</definedName>
    <definedName name="PChe" localSheetId="1">#REF!</definedName>
    <definedName name="Pd" localSheetId="1">#REF!</definedName>
    <definedName name="pgia" localSheetId="1">#REF!</definedName>
    <definedName name="PHAITRAPS" localSheetId="1">#REF!</definedName>
    <definedName name="PHAN_DIEN_DZ0.4KV" localSheetId="1">#REF!</definedName>
    <definedName name="PHAN_DIEN_TBA" localSheetId="1">#REF!</definedName>
    <definedName name="PHAN_MUA_SAM_DZ0.4KV" localSheetId="1">#REF!</definedName>
    <definedName name="PHC" localSheetId="1">#REF!</definedName>
    <definedName name="Pheuhopgang" localSheetId="1">#REF!</definedName>
    <definedName name="phi_inertial" localSheetId="1">#REF!</definedName>
    <definedName name="phieu_n" localSheetId="1">#REF!</definedName>
    <definedName name="phieu_x" localSheetId="1">#REF!</definedName>
    <definedName name="Phone" localSheetId="1">#REF!</definedName>
    <definedName name="phtuyen" localSheetId="1">#REF!</definedName>
    <definedName name="phu_luc_vua" localSheetId="1">#REF!</definedName>
    <definedName name="Phukienduongday" localSheetId="1">#REF!</definedName>
    <definedName name="phunson" localSheetId="1">#REF!</definedName>
    <definedName name="phunvua" localSheetId="1">#REF!</definedName>
    <definedName name="PileSize" localSheetId="1">#REF!</definedName>
    <definedName name="PileType" localSheetId="1">#REF!</definedName>
    <definedName name="PK" localSheetId="1">#REF!</definedName>
    <definedName name="PKmayin" localSheetId="1">#REF!</definedName>
    <definedName name="PLKL" localSheetId="1">#REF!</definedName>
    <definedName name="PLOT" localSheetId="1">#REF!</definedName>
    <definedName name="pm.." localSheetId="1">#REF!</definedName>
    <definedName name="PN" localSheetId="1">#REF!</definedName>
    <definedName name="Pnhap" localSheetId="1">#REF!</definedName>
    <definedName name="po" localSheetId="15" hidden="1">{"'Sheet1'!$L$16"}</definedName>
    <definedName name="po" hidden="1">{"'Sheet1'!$L$16"}</definedName>
    <definedName name="Position" localSheetId="1">#REF!</definedName>
    <definedName name="pp" localSheetId="1">#REF!</definedName>
    <definedName name="ppp" localSheetId="1">#REF!</definedName>
    <definedName name="PR" localSheetId="1">#REF!</definedName>
    <definedName name="PRC" localSheetId="1">#REF!</definedName>
    <definedName name="PRICE" localSheetId="1">#REF!</definedName>
    <definedName name="PRICE1" localSheetId="1">#REF!</definedName>
    <definedName name="Prin1" localSheetId="1">#REF!</definedName>
    <definedName name="Prin10" localSheetId="1">#REF!</definedName>
    <definedName name="Prin11" localSheetId="1">#REF!</definedName>
    <definedName name="Prin12" localSheetId="1">#REF!</definedName>
    <definedName name="Prin13" localSheetId="1">#REF!</definedName>
    <definedName name="Prin14" localSheetId="1">#REF!</definedName>
    <definedName name="Prin15" localSheetId="1">#REF!</definedName>
    <definedName name="Prin16" localSheetId="1">#REF!</definedName>
    <definedName name="Prin17" localSheetId="1">#REF!</definedName>
    <definedName name="Prin18" localSheetId="1">#REF!</definedName>
    <definedName name="Prin2" localSheetId="1">#REF!</definedName>
    <definedName name="Prin20" localSheetId="1">#REF!</definedName>
    <definedName name="Prin21" localSheetId="1">#REF!</definedName>
    <definedName name="Prin3" localSheetId="1">#REF!</definedName>
    <definedName name="Prin4" localSheetId="1">#REF!</definedName>
    <definedName name="Prin5" localSheetId="1">#REF!</definedName>
    <definedName name="Prin6" localSheetId="1">#REF!</definedName>
    <definedName name="Prin7" localSheetId="1">#REF!</definedName>
    <definedName name="Prin8" localSheetId="1">#REF!</definedName>
    <definedName name="Prin9" localSheetId="1">#REF!</definedName>
    <definedName name="_xlnm.Print_Area" localSheetId="3">'B5-TĐ'!$A$1:$X$26</definedName>
    <definedName name="_xlnm.Print_Area" localSheetId="4">'B6-ĐƯ'!$A$1:$V$17</definedName>
    <definedName name="_xlnm.Print_Area" localSheetId="13">'B7.10-QH'!$A$1:$H$9</definedName>
    <definedName name="_xlnm.Print_Area" localSheetId="6">'B7.3-GD'!$A$1:$V$18</definedName>
    <definedName name="_xlnm.Print_Area" localSheetId="10">'B7.7-GTVT'!$A$1:$X$21</definedName>
    <definedName name="_xlnm.Print_Area" localSheetId="11">'B7.8-CCHT'!$A$1:$U$16</definedName>
    <definedName name="_xlnm.Print_Area" localSheetId="12">'B7.9-QLNN'!$A$1:$U$14</definedName>
    <definedName name="_xlnm.Print_Area" localSheetId="14">'B8-dat'!$A$1:$V$22</definedName>
    <definedName name="_xlnm.Print_Area" localSheetId="15">'B9-XS'!$A$1:$K$25</definedName>
    <definedName name="_xlnm.Print_Area" localSheetId="1">'Biểu các dự án mới'!$A$1:$AD$134</definedName>
    <definedName name="_xlnm.Print_Area" localSheetId="0">'Co cau 21,7'!$A$1:$AF$52</definedName>
    <definedName name="PRINT_AREA_MI" localSheetId="1">#REF!</definedName>
    <definedName name="_xlnm.Print_Titles" localSheetId="3">'B5-TĐ'!$5:$9</definedName>
    <definedName name="_xlnm.Print_Titles" localSheetId="6">'B7.3-GD'!$5:$9</definedName>
    <definedName name="_xlnm.Print_Titles" localSheetId="10">'B7.7-GTVT'!$5:$9</definedName>
    <definedName name="_xlnm.Print_Titles" localSheetId="14">'B8-dat'!$5:$9</definedName>
    <definedName name="_xlnm.Print_Titles" localSheetId="15">'B9-XS'!$5:$9</definedName>
    <definedName name="_xlnm.Print_Titles" localSheetId="1">'Biểu các dự án mới'!$5:$9</definedName>
    <definedName name="_xlnm.Print_Titles" localSheetId="0">'Co cau 21,7'!$5:$7</definedName>
    <definedName name="Print_Titles_MI" localSheetId="1">#REF!</definedName>
    <definedName name="PRINTA" localSheetId="1">#REF!</definedName>
    <definedName name="PRINTB" localSheetId="1">#REF!</definedName>
    <definedName name="PRINTC" localSheetId="1">#REF!</definedName>
    <definedName name="prjName" localSheetId="1">#REF!</definedName>
    <definedName name="prjNo" localSheetId="1">#REF!</definedName>
    <definedName name="Pro_Soil" localSheetId="1">#REF!</definedName>
    <definedName name="ProdForm" localSheetId="8" hidden="1">#REF!</definedName>
    <definedName name="ProdForm" localSheetId="10" hidden="1">#REF!</definedName>
    <definedName name="ProdForm" localSheetId="14" hidden="1">#REF!</definedName>
    <definedName name="ProdForm" localSheetId="1" hidden="1">#REF!</definedName>
    <definedName name="ProdForm" hidden="1">#REF!</definedName>
    <definedName name="Product" localSheetId="8" hidden="1">#REF!</definedName>
    <definedName name="Product" localSheetId="10" hidden="1">#REF!</definedName>
    <definedName name="Product" localSheetId="14" hidden="1">#REF!</definedName>
    <definedName name="Product" localSheetId="1" hidden="1">#REF!</definedName>
    <definedName name="Product" hidden="1">#REF!</definedName>
    <definedName name="PROPOSAL" localSheetId="1">#REF!</definedName>
    <definedName name="Protex" localSheetId="1">#REF!</definedName>
    <definedName name="Province" localSheetId="1">#REF!</definedName>
    <definedName name="PST" localSheetId="1">#REF!</definedName>
    <definedName name="pt" localSheetId="1">#REF!</definedName>
    <definedName name="PT_A1" localSheetId="1">#REF!</definedName>
    <definedName name="PT_Duong" localSheetId="1">#REF!</definedName>
    <definedName name="ptbc" localSheetId="1">#REF!</definedName>
    <definedName name="PTC" localSheetId="1">#REF!</definedName>
    <definedName name="ptdg" localSheetId="1">#REF!</definedName>
    <definedName name="PTDG_cau" localSheetId="1">#REF!</definedName>
    <definedName name="ptdg_cong" localSheetId="1">#REF!</definedName>
    <definedName name="PTDG_DCV" localSheetId="1">#REF!</definedName>
    <definedName name="ptdg_duong" localSheetId="1">#REF!</definedName>
    <definedName name="PTNC" localSheetId="1">#REF!</definedName>
    <definedName name="Pu" localSheetId="1">#REF!</definedName>
    <definedName name="pvd" localSheetId="1">#REF!</definedName>
    <definedName name="pw" localSheetId="1">#REF!</definedName>
    <definedName name="Pxuat" localSheetId="1">#REF!</definedName>
    <definedName name="py" localSheetId="1">#REF!</definedName>
    <definedName name="qc" localSheetId="1">#REF!</definedName>
    <definedName name="Qgh" localSheetId="1">#REF!</definedName>
    <definedName name="Qgx" localSheetId="1">#REF!</definedName>
    <definedName name="QIh" localSheetId="1">#REF!</definedName>
    <definedName name="QIIh" localSheetId="1">#REF!</definedName>
    <definedName name="QIIIh" localSheetId="1">#REF!</definedName>
    <definedName name="QIIIIh" localSheetId="1">#REF!</definedName>
    <definedName name="QIIIIX" localSheetId="1">#REF!</definedName>
    <definedName name="QIIIX" localSheetId="1">#REF!</definedName>
    <definedName name="qIItc" localSheetId="1">#REF!</definedName>
    <definedName name="qIItt" localSheetId="1">#REF!</definedName>
    <definedName name="QIIX" localSheetId="1">#REF!</definedName>
    <definedName name="qItc" localSheetId="1">#REF!</definedName>
    <definedName name="qItt" localSheetId="1">#REF!</definedName>
    <definedName name="QIX" localSheetId="1">#REF!</definedName>
    <definedName name="ql" localSheetId="1">#REF!</definedName>
    <definedName name="QmIh" localSheetId="1">#REF!</definedName>
    <definedName name="QmIIH" localSheetId="1">#REF!</definedName>
    <definedName name="QmIIIh" localSheetId="1">#REF!</definedName>
    <definedName name="QmIIIIh" localSheetId="1">#REF!</definedName>
    <definedName name="QmIIIIX" localSheetId="1">#REF!</definedName>
    <definedName name="QmIIIX" localSheetId="1">#REF!</definedName>
    <definedName name="QmIIX" localSheetId="1">#REF!</definedName>
    <definedName name="QmIX" localSheetId="1">#REF!</definedName>
    <definedName name="qp" localSheetId="1">#REF!</definedName>
    <definedName name="qtcgdII" localSheetId="1">#REF!</definedName>
    <definedName name="qtdm" localSheetId="1">#REF!</definedName>
    <definedName name="qttgdII" localSheetId="1">#REF!</definedName>
    <definedName name="qu" localSheetId="1">#REF!</definedName>
    <definedName name="Quantities" localSheetId="1">#REF!</definedName>
    <definedName name="quit" localSheetId="1">#REF!</definedName>
    <definedName name="qwde\" localSheetId="1">#REF!</definedName>
    <definedName name="qy" localSheetId="1">#REF!</definedName>
    <definedName name="r_" localSheetId="1">#REF!</definedName>
    <definedName name="R_mong" localSheetId="1">#REF!</definedName>
    <definedName name="r0_3" localSheetId="1">#REF!</definedName>
    <definedName name="r0_4" localSheetId="1">#REF!</definedName>
    <definedName name="Ra" localSheetId="1">#REF!</definedName>
    <definedName name="Ra_" localSheetId="1">#REF!</definedName>
    <definedName name="ra11p" localSheetId="1">#REF!</definedName>
    <definedName name="ra13p" localSheetId="1">#REF!</definedName>
    <definedName name="rack1" localSheetId="1">#REF!</definedName>
    <definedName name="rack2" localSheetId="1">#REF!</definedName>
    <definedName name="rack3" localSheetId="1">#REF!</definedName>
    <definedName name="rack4" localSheetId="1">#REF!</definedName>
    <definedName name="Racot" localSheetId="1">#REF!</definedName>
    <definedName name="Radam" localSheetId="1">#REF!</definedName>
    <definedName name="raiasphalt100" localSheetId="1">#REF!</definedName>
    <definedName name="raiasphalt65" localSheetId="1">#REF!</definedName>
    <definedName name="raicp" localSheetId="1">#REF!</definedName>
    <definedName name="rain.." localSheetId="1">#REF!</definedName>
    <definedName name="ray" localSheetId="1">#REF!</definedName>
    <definedName name="raypb43" localSheetId="1">#REF!</definedName>
    <definedName name="Rb" localSheetId="1">#REF!</definedName>
    <definedName name="Rc_" localSheetId="1">#REF!</definedName>
    <definedName name="RCArea" localSheetId="8" hidden="1">#REF!</definedName>
    <definedName name="RCArea" localSheetId="10" hidden="1">#REF!</definedName>
    <definedName name="RCArea" localSheetId="14" hidden="1">#REF!</definedName>
    <definedName name="RCArea" localSheetId="1" hidden="1">#REF!</definedName>
    <definedName name="RCArea" hidden="1">#REF!</definedName>
    <definedName name="Rcc" localSheetId="1">#REF!</definedName>
    <definedName name="RCF" localSheetId="1">#REF!</definedName>
    <definedName name="RCKM" localSheetId="1">#REF!</definedName>
    <definedName name="Rcsd" localSheetId="1">#REF!</definedName>
    <definedName name="Rctc" localSheetId="1">#REF!</definedName>
    <definedName name="Rctt" localSheetId="1">#REF!</definedName>
    <definedName name="RDEC" localSheetId="1">#REF!</definedName>
    <definedName name="RDEFF" localSheetId="1">#REF!</definedName>
    <definedName name="RDFC" localSheetId="1">#REF!</definedName>
    <definedName name="RDFU" localSheetId="1">#REF!</definedName>
    <definedName name="RDLIF" localSheetId="1">#REF!</definedName>
    <definedName name="RDOM" localSheetId="1">#REF!</definedName>
    <definedName name="rdpcf" localSheetId="1">#REF!</definedName>
    <definedName name="RDRC" localSheetId="1">#REF!</definedName>
    <definedName name="RDRF" localSheetId="1">#REF!</definedName>
    <definedName name="_xlnm.Recorder" localSheetId="1">#REF!</definedName>
    <definedName name="REG" localSheetId="1">#REF!</definedName>
    <definedName name="Region" localSheetId="1">#REF!</definedName>
    <definedName name="rep" localSheetId="1">#REF!</definedName>
    <definedName name="RFP003A" localSheetId="1">#REF!</definedName>
    <definedName name="RFP003B" localSheetId="1">#REF!</definedName>
    <definedName name="RFP003C" localSheetId="1">#REF!</definedName>
    <definedName name="RFP003D" localSheetId="1">#REF!</definedName>
    <definedName name="RFP003E" localSheetId="1">#REF!</definedName>
    <definedName name="RFP003F" localSheetId="1">#REF!</definedName>
    <definedName name="RGHGSD" localSheetId="15" hidden="1">{"'Sheet1'!$L$16"}</definedName>
    <definedName name="RGHGSD" hidden="1">{"'Sheet1'!$L$16"}</definedName>
    <definedName name="RGLIF" localSheetId="1">#REF!</definedName>
    <definedName name="RHEC" localSheetId="1">#REF!</definedName>
    <definedName name="RHEFF" localSheetId="1">#REF!</definedName>
    <definedName name="RHHC" localSheetId="1">#REF!</definedName>
    <definedName name="RHLIF" localSheetId="1">#REF!</definedName>
    <definedName name="RHOM" localSheetId="1">#REF!</definedName>
    <definedName name="Ricoh" localSheetId="1">#REF!</definedName>
    <definedName name="RIR" localSheetId="1">#REF!</definedName>
    <definedName name="River" localSheetId="1">#REF!</definedName>
    <definedName name="River_Code" localSheetId="1">#REF!</definedName>
    <definedName name="RLF" localSheetId="1">#REF!</definedName>
    <definedName name="RLKM" localSheetId="1">#REF!</definedName>
    <definedName name="RLL" localSheetId="1">#REF!</definedName>
    <definedName name="RLOM" localSheetId="1">#REF!</definedName>
    <definedName name="RM_EXT" localSheetId="1">#REF!</definedName>
    <definedName name="RM_HKS" localSheetId="1">#REF!</definedName>
    <definedName name="RM_INT" localSheetId="1">#REF!</definedName>
    <definedName name="RM_LUKS" localSheetId="1">#REF!</definedName>
    <definedName name="Rncot" localSheetId="1">#REF!</definedName>
    <definedName name="Rndam" localSheetId="1">#REF!</definedName>
    <definedName name="Ro" localSheetId="1">#REF!</definedName>
    <definedName name="Road_Code" localSheetId="1">#REF!</definedName>
    <definedName name="Road_Name" localSheetId="1">#REF!</definedName>
    <definedName name="RoadNo_373" localSheetId="1">#REF!</definedName>
    <definedName name="Rob" localSheetId="1">#REF!</definedName>
    <definedName name="rong1" localSheetId="1">#REF!</definedName>
    <definedName name="rong2" localSheetId="1">#REF!</definedName>
    <definedName name="rong3" localSheetId="1">#REF!</definedName>
    <definedName name="rong4" localSheetId="1">#REF!</definedName>
    <definedName name="rong5" localSheetId="1">#REF!</definedName>
    <definedName name="rong6" localSheetId="1">#REF!</definedName>
    <definedName name="RPHEC" localSheetId="1">#REF!</definedName>
    <definedName name="RPHLIF" localSheetId="1">#REF!</definedName>
    <definedName name="RPHOM" localSheetId="1">#REF!</definedName>
    <definedName name="RPHPC" localSheetId="1">#REF!</definedName>
    <definedName name="rr" localSheetId="1">#REF!</definedName>
    <definedName name="Rrpo" localSheetId="1">#REF!</definedName>
    <definedName name="rrr" localSheetId="1">#REF!</definedName>
    <definedName name="RSBC" localSheetId="1">#REF!</definedName>
    <definedName name="RSBLIF" localSheetId="1">#REF!</definedName>
    <definedName name="RSD" localSheetId="1">#REF!</definedName>
    <definedName name="RSIC" localSheetId="1">#REF!</definedName>
    <definedName name="RSIN" localSheetId="1">#REF!</definedName>
    <definedName name="RSLIF" localSheetId="1">#REF!</definedName>
    <definedName name="RSOM" localSheetId="1">#REF!</definedName>
    <definedName name="RSPI" localSheetId="1">#REF!</definedName>
    <definedName name="RSSC" localSheetId="1">#REF!</definedName>
    <definedName name="RTC" localSheetId="1">#REF!</definedName>
    <definedName name="RTT" localSheetId="1">#REF!</definedName>
    <definedName name="Ru" localSheetId="1">#REF!</definedName>
    <definedName name="Rub" localSheetId="1">#REF!</definedName>
    <definedName name="RWTPhi" localSheetId="1">#REF!</definedName>
    <definedName name="RWTPlo" localSheetId="1">#REF!</definedName>
    <definedName name="s." localSheetId="1">#REF!</definedName>
    <definedName name="S_2" localSheetId="1">#REF!</definedName>
    <definedName name="s1_" localSheetId="1">#REF!</definedName>
    <definedName name="s2_" localSheetId="1">#REF!</definedName>
    <definedName name="s3_" localSheetId="1">#REF!</definedName>
    <definedName name="s3tb" localSheetId="1">#REF!</definedName>
    <definedName name="s4_" localSheetId="1">#REF!</definedName>
    <definedName name="s4tb" localSheetId="1">#REF!</definedName>
    <definedName name="s51.5" localSheetId="1">#REF!</definedName>
    <definedName name="s5tb" localSheetId="1">#REF!</definedName>
    <definedName name="s71.5" localSheetId="1">#REF!</definedName>
    <definedName name="s7tb" localSheetId="1">#REF!</definedName>
    <definedName name="salan200" localSheetId="1">#REF!</definedName>
    <definedName name="salan400" localSheetId="1">#REF!</definedName>
    <definedName name="SAM" localSheetId="1">#REF!</definedName>
    <definedName name="san" localSheetId="1">#REF!</definedName>
    <definedName name="sand" localSheetId="1">#REF!</definedName>
    <definedName name="sangbentonite" localSheetId="1">#REF!</definedName>
    <definedName name="SBBK" localSheetId="1">#REF!</definedName>
    <definedName name="sbc" localSheetId="1">#REF!</definedName>
    <definedName name="Sc" localSheetId="1">#REF!</definedName>
    <definedName name="scao98" localSheetId="1">#REF!</definedName>
    <definedName name="SCH" localSheetId="1">#REF!</definedName>
    <definedName name="SCT" localSheetId="1">#REF!</definedName>
    <definedName name="sd1p" localSheetId="1">#REF!</definedName>
    <definedName name="sd3p" localSheetId="1">#REF!</definedName>
    <definedName name="sda" localSheetId="1">#REF!</definedName>
    <definedName name="sdas" localSheetId="1">#REF!</definedName>
    <definedName name="SDDIEUCHINH" localSheetId="1">#REF!</definedName>
    <definedName name="SDMONG" localSheetId="1">#REF!</definedName>
    <definedName name="Sè_hiÖu_Tk" localSheetId="1">#REF!</definedName>
    <definedName name="Seg" localSheetId="1">#REF!</definedName>
    <definedName name="sencount" hidden="1">1</definedName>
    <definedName name="Sensation" localSheetId="1">#REF!</definedName>
    <definedName name="Sh" localSheetId="1">#REF!</definedName>
    <definedName name="sharp" localSheetId="1">#REF!</definedName>
    <definedName name="Sheet1" localSheetId="1">#REF!</definedName>
    <definedName name="sho" localSheetId="1">#REF!</definedName>
    <definedName name="Shoes" localSheetId="1">#REF!</definedName>
    <definedName name="sht" localSheetId="1">#REF!</definedName>
    <definedName name="sht1p" localSheetId="1">#REF!</definedName>
    <definedName name="sht3p" localSheetId="1">#REF!</definedName>
    <definedName name="SIA" localSheetId="1">#REF!</definedName>
    <definedName name="SIB" localSheetId="1">#REF!</definedName>
    <definedName name="SIC" localSheetId="1">#REF!</definedName>
    <definedName name="sieucao" localSheetId="1">#REF!</definedName>
    <definedName name="SIGN" localSheetId="1">#REF!</definedName>
    <definedName name="SIIA" localSheetId="1">#REF!</definedName>
    <definedName name="SIIB" localSheetId="1">#REF!</definedName>
    <definedName name="SIIC" localSheetId="1">#REF!</definedName>
    <definedName name="SIZE" localSheetId="1">#REF!</definedName>
    <definedName name="skt" localSheetId="1">#REF!</definedName>
    <definedName name="SKUcoverage" localSheetId="1">#REF!</definedName>
    <definedName name="SL" localSheetId="1">#REF!</definedName>
    <definedName name="SL_CRD" localSheetId="1">#REF!</definedName>
    <definedName name="SL_CRS" localSheetId="1">#REF!</definedName>
    <definedName name="SL_CS" localSheetId="1">#REF!</definedName>
    <definedName name="SL_DD" localSheetId="1">#REF!</definedName>
    <definedName name="slg" localSheetId="1">#REF!</definedName>
    <definedName name="slg_n" localSheetId="1">#REF!</definedName>
    <definedName name="slg_x" localSheetId="1">#REF!</definedName>
    <definedName name="slk" localSheetId="1">#REF!</definedName>
    <definedName name="sll" localSheetId="1">#REF!</definedName>
    <definedName name="smax" localSheetId="1">#REF!</definedName>
    <definedName name="smax1" localSheetId="1">#REF!</definedName>
    <definedName name="sn" localSheetId="1">#REF!</definedName>
    <definedName name="Snc" localSheetId="1">#REF!</definedName>
    <definedName name="Sng" localSheetId="1">#REF!</definedName>
    <definedName name="Sntn" localSheetId="1">#REF!</definedName>
    <definedName name="soc3p" localSheetId="1">#REF!</definedName>
    <definedName name="SoHD" localSheetId="1">#REF!</definedName>
    <definedName name="sohieuthua" localSheetId="1">#REF!</definedName>
    <definedName name="Soi" localSheetId="1">#REF!</definedName>
    <definedName name="soichon12" localSheetId="1">#REF!</definedName>
    <definedName name="soichon24" localSheetId="1">#REF!</definedName>
    <definedName name="soichon46" localSheetId="1">#REF!</definedName>
    <definedName name="SoilType" localSheetId="1">#REF!</definedName>
    <definedName name="solieu" localSheetId="1">#REF!</definedName>
    <definedName name="son" localSheetId="1">#REF!</definedName>
    <definedName name="SoPnhap" localSheetId="1">#REF!</definedName>
    <definedName name="SORT" localSheetId="1">#REF!</definedName>
    <definedName name="Sothutu" localSheetId="1">#REF!</definedName>
    <definedName name="sotien_n" localSheetId="1">#REF!</definedName>
    <definedName name="sotien_x" localSheetId="1">#REF!</definedName>
    <definedName name="SPAN" localSheetId="1">#REF!</definedName>
    <definedName name="SPAN_No" localSheetId="1">#REF!</definedName>
    <definedName name="SPEC" localSheetId="1">#REF!</definedName>
    <definedName name="SpecialPrice" localSheetId="8" hidden="1">#REF!</definedName>
    <definedName name="SpecialPrice" localSheetId="10" hidden="1">#REF!</definedName>
    <definedName name="SpecialPrice" localSheetId="14" hidden="1">#REF!</definedName>
    <definedName name="SpecialPrice" localSheetId="1" hidden="1">#REF!</definedName>
    <definedName name="SpecialPrice" hidden="1">#REF!</definedName>
    <definedName name="SPECSUMMARY" localSheetId="1">#REF!</definedName>
    <definedName name="SPSCO" localSheetId="1">#REF!</definedName>
    <definedName name="SPSNO" localSheetId="1">#REF!</definedName>
    <definedName name="srtg" localSheetId="1">#REF!</definedName>
    <definedName name="ss" localSheetId="1">#REF!</definedName>
    <definedName name="sss" localSheetId="1">#REF!</definedName>
    <definedName name="ST" localSheetId="1">#REF!</definedName>
    <definedName name="st1p" localSheetId="1">#REF!</definedName>
    <definedName name="st3p" localSheetId="1">#REF!</definedName>
    <definedName name="start" localSheetId="1">#REF!</definedName>
    <definedName name="Start_1" localSheetId="1">#REF!</definedName>
    <definedName name="Start_10" localSheetId="1">#REF!</definedName>
    <definedName name="Start_11" localSheetId="1">#REF!</definedName>
    <definedName name="Start_12" localSheetId="1">#REF!</definedName>
    <definedName name="Start_13" localSheetId="1">#REF!</definedName>
    <definedName name="Start_2" localSheetId="1">#REF!</definedName>
    <definedName name="Start_3" localSheetId="1">#REF!</definedName>
    <definedName name="Start_4" localSheetId="1">#REF!</definedName>
    <definedName name="Start_5" localSheetId="1">#REF!</definedName>
    <definedName name="Start_6" localSheetId="1">#REF!</definedName>
    <definedName name="Start_7" localSheetId="1">#REF!</definedName>
    <definedName name="Start_8" localSheetId="1">#REF!</definedName>
    <definedName name="Start_9" localSheetId="1">#REF!</definedName>
    <definedName name="State" localSheetId="1">#REF!</definedName>
    <definedName name="STBCPC1" localSheetId="1">#REF!</definedName>
    <definedName name="STBCPC2" localSheetId="1">#REF!</definedName>
    <definedName name="STBCPT1" localSheetId="1">#REF!</definedName>
    <definedName name="STBCPT2" localSheetId="1">#REF!</definedName>
    <definedName name="Stt" localSheetId="1">#REF!</definedName>
    <definedName name="Stt_n" localSheetId="1">#REF!</definedName>
    <definedName name="stt_x" localSheetId="1">#REF!</definedName>
    <definedName name="SU" localSheetId="1">#REF!</definedName>
    <definedName name="sub" localSheetId="1">#REF!</definedName>
    <definedName name="SUL" localSheetId="1">#REF!</definedName>
    <definedName name="SUM" localSheetId="1">#REF!</definedName>
    <definedName name="SUMITOMO" localSheetId="1">#REF!</definedName>
    <definedName name="SUMITOMO_GT" localSheetId="1">#REF!</definedName>
    <definedName name="SUMMARY" localSheetId="1">#REF!</definedName>
    <definedName name="sur" localSheetId="1">#REF!</definedName>
    <definedName name="SX_Lapthao_khungV_Sdao" localSheetId="1">#REF!</definedName>
    <definedName name="T" localSheetId="1">#REF!</definedName>
    <definedName name="t." localSheetId="1">#REF!</definedName>
    <definedName name="t.." localSheetId="1">#REF!</definedName>
    <definedName name="T.nhËp" localSheetId="1">#REF!</definedName>
    <definedName name="t.xls" localSheetId="1">#REF!</definedName>
    <definedName name="t_2" localSheetId="1">#REF!</definedName>
    <definedName name="t_3" localSheetId="1">#REF!</definedName>
    <definedName name="t_4" localSheetId="1">#REF!</definedName>
    <definedName name="t101p" localSheetId="1">#REF!</definedName>
    <definedName name="t103p" localSheetId="1">#REF!</definedName>
    <definedName name="t10m" localSheetId="1">#REF!</definedName>
    <definedName name="t10nc1p" localSheetId="1">#REF!</definedName>
    <definedName name="t10vl1p" localSheetId="1">#REF!</definedName>
    <definedName name="t121p" localSheetId="1">#REF!</definedName>
    <definedName name="t123p" localSheetId="1">#REF!</definedName>
    <definedName name="T12nc" localSheetId="1">#REF!</definedName>
    <definedName name="t12nc3p" localSheetId="1">#REF!</definedName>
    <definedName name="T12vc" localSheetId="1">#REF!</definedName>
    <definedName name="T12vl" localSheetId="1">#REF!</definedName>
    <definedName name="t141p" localSheetId="1">#REF!</definedName>
    <definedName name="t143p" localSheetId="1">#REF!</definedName>
    <definedName name="t14nc3p" localSheetId="1">#REF!</definedName>
    <definedName name="t14vl3p" localSheetId="1">#REF!</definedName>
    <definedName name="t7m" localSheetId="1">#REF!</definedName>
    <definedName name="t8m" localSheetId="1">#REF!</definedName>
    <definedName name="Ta" localSheetId="1">#REF!</definedName>
    <definedName name="TABLE1" localSheetId="1">#REF!</definedName>
    <definedName name="Table2" localSheetId="1">#REF!</definedName>
    <definedName name="table3" localSheetId="1">#REF!</definedName>
    <definedName name="tableyears" localSheetId="1">#REF!</definedName>
    <definedName name="tai" localSheetId="15" hidden="1">{"'Sheet1'!$L$16"}</definedName>
    <definedName name="tai" hidden="1">{"'Sheet1'!$L$16"}</definedName>
    <definedName name="Tai_trong" localSheetId="1">#REF!</definedName>
    <definedName name="taluydac2" localSheetId="1">#REF!</definedName>
    <definedName name="taluydc1" localSheetId="1">#REF!</definedName>
    <definedName name="taluydc2" localSheetId="1">#REF!</definedName>
    <definedName name="taluydc3" localSheetId="1">#REF!</definedName>
    <definedName name="taluydc4" localSheetId="1">#REF!</definedName>
    <definedName name="TAM" localSheetId="1">#REF!</definedName>
    <definedName name="tamdan" localSheetId="1">#REF!</definedName>
    <definedName name="TAMTINH" localSheetId="1">#REF!</definedName>
    <definedName name="tao" localSheetId="15" hidden="1">{"'Sheet1'!$L$16"}</definedName>
    <definedName name="tao" hidden="1">{"'Sheet1'!$L$16"}</definedName>
    <definedName name="taukeo150" localSheetId="1">#REF!</definedName>
    <definedName name="taun" localSheetId="1">#REF!</definedName>
    <definedName name="TB_CS" localSheetId="1">#REF!</definedName>
    <definedName name="TB_TBA" localSheetId="1">#REF!</definedName>
    <definedName name="tb00" localSheetId="1">#REF!</definedName>
    <definedName name="TBA" localSheetId="1">#REF!</definedName>
    <definedName name="tbCY" localSheetId="1">#REF!</definedName>
    <definedName name="tbl_ProdInfo" localSheetId="8" hidden="1">#REF!</definedName>
    <definedName name="tbl_ProdInfo" localSheetId="10" hidden="1">#REF!</definedName>
    <definedName name="tbl_ProdInfo" localSheetId="14" hidden="1">#REF!</definedName>
    <definedName name="tbl_ProdInfo" localSheetId="1" hidden="1">#REF!</definedName>
    <definedName name="tbl_ProdInfo" hidden="1">#REF!</definedName>
    <definedName name="tbmc" localSheetId="1">#REF!</definedName>
    <definedName name="tbtram" localSheetId="1">#REF!</definedName>
    <definedName name="TBV" localSheetId="1">#REF!</definedName>
    <definedName name="TBXD" localSheetId="1">#REF!</definedName>
    <definedName name="TC" localSheetId="1">#REF!</definedName>
    <definedName name="TC_NHANH1" localSheetId="1">#REF!</definedName>
    <definedName name="Tchuan" localSheetId="1">#REF!</definedName>
    <definedName name="Tck" localSheetId="1">#REF!</definedName>
    <definedName name="Tcng" localSheetId="1">#REF!</definedName>
    <definedName name="TD" localSheetId="1">#REF!</definedName>
    <definedName name="TD12vl" localSheetId="1">#REF!</definedName>
    <definedName name="td1p" localSheetId="1">#REF!</definedName>
    <definedName name="TD1p1nc" localSheetId="1">#REF!</definedName>
    <definedName name="td1p1vc" localSheetId="1">#REF!</definedName>
    <definedName name="TD1p1vl" localSheetId="1">#REF!</definedName>
    <definedName name="td3p" localSheetId="1">#REF!</definedName>
    <definedName name="TDctnc" localSheetId="1">#REF!</definedName>
    <definedName name="TDctvc" localSheetId="1">#REF!</definedName>
    <definedName name="TDctvl" localSheetId="1">#REF!</definedName>
    <definedName name="TDDAKT" localSheetId="1">#REF!</definedName>
    <definedName name="tdia" localSheetId="1">#REF!</definedName>
    <definedName name="tdnc1p" localSheetId="1">#REF!</definedName>
    <definedName name="TDng" localSheetId="1">#REF!</definedName>
    <definedName name="TDoto" localSheetId="1">#REF!</definedName>
    <definedName name="tdt" localSheetId="1">#REF!</definedName>
    <definedName name="TDTDT" localSheetId="1">#REF!</definedName>
    <definedName name="TDTKKT" localSheetId="1">#REF!</definedName>
    <definedName name="tdtr2cnc" localSheetId="1">#REF!</definedName>
    <definedName name="tdtr2cvl" localSheetId="1">#REF!</definedName>
    <definedName name="tdvl1p" localSheetId="1">#REF!</definedName>
    <definedName name="TDxn" localSheetId="1">#REF!</definedName>
    <definedName name="tecnuoc5" localSheetId="1">#REF!</definedName>
    <definedName name="temp" localSheetId="1">#REF!</definedName>
    <definedName name="Temp_Br" localSheetId="1">#REF!</definedName>
    <definedName name="TEMPBR" localSheetId="1">#REF!</definedName>
    <definedName name="Ten" localSheetId="1">#REF!</definedName>
    <definedName name="TenCap" localSheetId="1">#REF!</definedName>
    <definedName name="tenck" localSheetId="1">#REF!</definedName>
    <definedName name="Tengoi" localSheetId="1">#REF!</definedName>
    <definedName name="tentk" localSheetId="1">#REF!</definedName>
    <definedName name="tenvung" localSheetId="1">#REF!</definedName>
    <definedName name="test" localSheetId="1">#REF!</definedName>
    <definedName name="TEST1" localSheetId="1">#REF!</definedName>
    <definedName name="TESTHKEY" localSheetId="1">#REF!</definedName>
    <definedName name="TESTKEYS" localSheetId="1">#REF!</definedName>
    <definedName name="TESTVKEY" localSheetId="1">#REF!</definedName>
    <definedName name="TextRefCopyRangeCount" hidden="1">216</definedName>
    <definedName name="TH" localSheetId="15" hidden="1">{"'Sheet1'!$L$16"}</definedName>
    <definedName name="TH" hidden="1">{"'Sheet1'!$L$16"}</definedName>
    <definedName name="TH.tinh" localSheetId="1">#REF!</definedName>
    <definedName name="TH_VKHNN" localSheetId="1">#REF!</definedName>
    <definedName name="tha" localSheetId="15" hidden="1">{"'Sheet1'!$L$16"}</definedName>
    <definedName name="tha" hidden="1">{"'Sheet1'!$L$16"}</definedName>
    <definedName name="thai" localSheetId="1">#REF!</definedName>
    <definedName name="thang" localSheetId="1">#REF!</definedName>
    <definedName name="Thang_Long" localSheetId="1">#REF!</definedName>
    <definedName name="Thang_Long_GT" localSheetId="1">#REF!</definedName>
    <definedName name="thang1" localSheetId="15" hidden="1">{"'Sheet1'!$L$16"}</definedName>
    <definedName name="thang1" hidden="1">{"'Sheet1'!$L$16"}</definedName>
    <definedName name="thang11moi" localSheetId="15" hidden="1">{"'Sheet1'!$L$16"}</definedName>
    <definedName name="thang11moi" hidden="1">{"'Sheet1'!$L$16"}</definedName>
    <definedName name="Thangnhap" localSheetId="1">#REF!</definedName>
    <definedName name="thangxuat" localSheetId="1">#REF!</definedName>
    <definedName name="thanh" localSheetId="1">#REF!</definedName>
    <definedName name="Thanh_CT" localSheetId="1">#REF!</definedName>
    <definedName name="Thanh_LC_tayvin" localSheetId="1">#REF!</definedName>
    <definedName name="thanhdul" localSheetId="1">#REF!</definedName>
    <definedName name="thanhtien" localSheetId="1">#REF!</definedName>
    <definedName name="ThaoCauCu" localSheetId="1">#REF!</definedName>
    <definedName name="Thautinh" localSheetId="1">#REF!</definedName>
    <definedName name="ÞBM" localSheetId="1">#REF!</definedName>
    <definedName name="THchon" localSheetId="1">#REF!</definedName>
    <definedName name="Þcot" localSheetId="1">#REF!</definedName>
    <definedName name="ÞCTd4" localSheetId="1">#REF!</definedName>
    <definedName name="ÞCTt4" localSheetId="1">#REF!</definedName>
    <definedName name="Þdamd4" localSheetId="1">#REF!</definedName>
    <definedName name="Þdamt4" localSheetId="1">#REF!</definedName>
    <definedName name="THDS" localSheetId="1">#REF!</definedName>
    <definedName name="thdt" localSheetId="1">#REF!</definedName>
    <definedName name="THDT_HT_DAO_THUONG" localSheetId="1">#REF!</definedName>
    <definedName name="THDT_HT_XOM_NOI" localSheetId="1">#REF!</definedName>
    <definedName name="THDT_NPP_XOM_NOI" localSheetId="1">#REF!</definedName>
    <definedName name="THDT_TBA_XOM_NOI" localSheetId="1">#REF!</definedName>
    <definedName name="them" localSheetId="1">#REF!</definedName>
    <definedName name="thep" localSheetId="1">#REF!</definedName>
    <definedName name="THEP_D32" localSheetId="1">#REF!</definedName>
    <definedName name="thepban" localSheetId="1">#REF!</definedName>
    <definedName name="ThepDinh" localSheetId="1">#REF!</definedName>
    <definedName name="thepgoc25_60" localSheetId="1">#REF!</definedName>
    <definedName name="thepgoc63_75" localSheetId="1">#REF!</definedName>
    <definedName name="thepgoc80_100" localSheetId="1">#REF!</definedName>
    <definedName name="thephinhmk" localSheetId="1">#REF!</definedName>
    <definedName name="theptron" localSheetId="1">#REF!</definedName>
    <definedName name="theptron12" localSheetId="1">#REF!</definedName>
    <definedName name="theptron14_22" localSheetId="1">#REF!</definedName>
    <definedName name="theptron6_8" localSheetId="1">#REF!</definedName>
    <definedName name="thetichck" localSheetId="1">#REF!</definedName>
    <definedName name="THGO1pnc" localSheetId="1">#REF!</definedName>
    <definedName name="thht" localSheetId="1">#REF!</definedName>
    <definedName name="THI" localSheetId="1">#REF!</definedName>
    <definedName name="Thinghiem" localSheetId="1">#REF!</definedName>
    <definedName name="thkp3" localSheetId="1">#REF!</definedName>
    <definedName name="THKSTK" localSheetId="1">#REF!</definedName>
    <definedName name="THLCO" localSheetId="1">#REF!</definedName>
    <definedName name="THLNO" localSheetId="1">#REF!</definedName>
    <definedName name="THLTK" localSheetId="1">#REF!</definedName>
    <definedName name="Þmong" localSheetId="1">#REF!</definedName>
    <definedName name="ÞNXoldk" localSheetId="1">#REF!</definedName>
    <definedName name="thongso" localSheetId="1">#REF!</definedName>
    <definedName name="Þsan" localSheetId="1">#REF!</definedName>
    <definedName name="THT" localSheetId="1">#REF!</definedName>
    <definedName name="THThao" localSheetId="1">#REF!</definedName>
    <definedName name="thtich1" localSheetId="1">#REF!</definedName>
    <definedName name="thtich2" localSheetId="1">#REF!</definedName>
    <definedName name="thtich3" localSheetId="1">#REF!</definedName>
    <definedName name="thtich4" localSheetId="1">#REF!</definedName>
    <definedName name="thtich5" localSheetId="1">#REF!</definedName>
    <definedName name="thtich6" localSheetId="1">#REF!</definedName>
    <definedName name="THTLMcap" localSheetId="1">#REF!</definedName>
    <definedName name="THToanBo" localSheetId="1">#REF!</definedName>
    <definedName name="THtoanbo2" localSheetId="1">#REF!</definedName>
    <definedName name="thtt" localSheetId="1">#REF!</definedName>
    <definedName name="Thu" localSheetId="1">#REF!</definedName>
    <definedName name="THVanXoan" localSheetId="1">#REF!</definedName>
    <definedName name="THXNK" localSheetId="1">#REF!</definedName>
    <definedName name="TI" localSheetId="1">#REF!</definedName>
    <definedName name="Tien" localSheetId="1">#REF!</definedName>
    <definedName name="TIENLUONG" localSheetId="1">#REF!</definedName>
    <definedName name="TIEU_HAO_VAT_TU_DZ0.4KV" localSheetId="1">#REF!</definedName>
    <definedName name="TIEU_HAO_VAT_TU_DZ22KV" localSheetId="1">#REF!</definedName>
    <definedName name="TIEU_HAO_VAT_TU_TBA" localSheetId="1">#REF!</definedName>
    <definedName name="Tim_cong" localSheetId="1">#REF!</definedName>
    <definedName name="Tim_Lan_Xuat_Hien" localSheetId="1">#REF!</definedName>
    <definedName name="Tim_lan_xuat_hien_cong" localSheetId="1">#REF!</definedName>
    <definedName name="tim_xuat_hien" localSheetId="1">#REF!</definedName>
    <definedName name="tinhqd" localSheetId="1">#REF!</definedName>
    <definedName name="TIT" localSheetId="1">#REF!</definedName>
    <definedName name="TITAN" localSheetId="1">#REF!</definedName>
    <definedName name="tk" localSheetId="1">#REF!</definedName>
    <definedName name="TK331APC" localSheetId="1">#REF!</definedName>
    <definedName name="TK331CB" localSheetId="1">#REF!</definedName>
    <definedName name="TK331GT" localSheetId="1">#REF!</definedName>
    <definedName name="TK331K" localSheetId="1">#REF!</definedName>
    <definedName name="TK331KH" localSheetId="1">#REF!</definedName>
    <definedName name="TK331MT" localSheetId="1">#REF!</definedName>
    <definedName name="TK331NT" localSheetId="1">#REF!</definedName>
    <definedName name="TK331PA" localSheetId="1">#REF!</definedName>
    <definedName name="TK331PACIFIC" localSheetId="1">#REF!</definedName>
    <definedName name="tk331PD" localSheetId="1">#REF!</definedName>
    <definedName name="TK331THN" localSheetId="1">#REF!</definedName>
    <definedName name="tk331TKN" localSheetId="1">#REF!</definedName>
    <definedName name="TK331VT" localSheetId="1">#REF!</definedName>
    <definedName name="tk3338TTNCN" localSheetId="1">#REF!</definedName>
    <definedName name="tk3388K" localSheetId="1">#REF!</definedName>
    <definedName name="TKP" localSheetId="1">#REF!</definedName>
    <definedName name="TLAC120" localSheetId="1">#REF!</definedName>
    <definedName name="TLAC35" localSheetId="1">#REF!</definedName>
    <definedName name="TLAC50" localSheetId="1">#REF!</definedName>
    <definedName name="TLAC70" localSheetId="1">#REF!</definedName>
    <definedName name="TLAC95" localSheetId="1">#REF!</definedName>
    <definedName name="Tle" localSheetId="1">#REF!</definedName>
    <definedName name="Tle_1" localSheetId="1">#REF!</definedName>
    <definedName name="TLR" localSheetId="1">#REF!</definedName>
    <definedName name="tluong" localSheetId="1">#REF!</definedName>
    <definedName name="TM" localSheetId="1">#REF!</definedName>
    <definedName name="TMDT1" localSheetId="1">#REF!</definedName>
    <definedName name="TMDT2" localSheetId="1">#REF!</definedName>
    <definedName name="TMDTmoi" localSheetId="1">#REF!</definedName>
    <definedName name="tmm1.5" localSheetId="1">#REF!</definedName>
    <definedName name="tmmg" localSheetId="1">#REF!</definedName>
    <definedName name="TN" localSheetId="1">#REF!</definedName>
    <definedName name="TN_b_qu_n" localSheetId="1">#REF!</definedName>
    <definedName name="Tnd" localSheetId="1">#REF!</definedName>
    <definedName name="tntt" localSheetId="1">#REF!</definedName>
    <definedName name="To" localSheetId="1">#REF!</definedName>
    <definedName name="toadocap" localSheetId="1">#REF!</definedName>
    <definedName name="Toanbo" localSheetId="1">#REF!</definedName>
    <definedName name="toi5t" localSheetId="1">#REF!</definedName>
    <definedName name="Tong" localSheetId="1">#REF!</definedName>
    <definedName name="Tong_co" localSheetId="1">#REF!</definedName>
    <definedName name="TONG_GIA_TRI_CONG_TRINH" localSheetId="1">#REF!</definedName>
    <definedName name="TONG_HOP_THI_NGHIEM_DZ0.4KV" localSheetId="1">#REF!</definedName>
    <definedName name="TONG_HOP_THI_NGHIEM_DZ22KV" localSheetId="1">#REF!</definedName>
    <definedName name="TONG_KE_TBA" localSheetId="1">#REF!</definedName>
    <definedName name="Tong_no" localSheetId="1">#REF!</definedName>
    <definedName name="tongbt" localSheetId="1">#REF!</definedName>
    <definedName name="tongcong" localSheetId="1">#REF!</definedName>
    <definedName name="tongdientich" localSheetId="1">#REF!</definedName>
    <definedName name="TONGDUTOAN" localSheetId="1">#REF!</definedName>
    <definedName name="tonghop_t5" localSheetId="1">#REF!</definedName>
    <definedName name="TonghopHtxH" localSheetId="1">#REF!</definedName>
    <definedName name="TonghopHtxT" localSheetId="1">#REF!</definedName>
    <definedName name="tongthep" localSheetId="1">#REF!</definedName>
    <definedName name="tongthetich" localSheetId="1">#REF!</definedName>
    <definedName name="Tonmai" localSheetId="1">#REF!</definedName>
    <definedName name="TOP" localSheetId="1">#REF!</definedName>
    <definedName name="TOSHIBA" localSheetId="1">#REF!</definedName>
    <definedName name="TOTAL" localSheetId="1">#REF!</definedName>
    <definedName name="totbtoi" localSheetId="1">#REF!</definedName>
    <definedName name="tp" localSheetId="1">#REF!</definedName>
    <definedName name="TPLRP" localSheetId="1">#REF!</definedName>
    <definedName name="tr_" localSheetId="1">#REF!</definedName>
    <definedName name="Tra_DM_su_dung" localSheetId="1">#REF!</definedName>
    <definedName name="Tra_don_gia_KS" localSheetId="1">#REF!</definedName>
    <definedName name="Tra_DTCT" localSheetId="1">#REF!</definedName>
    <definedName name="Tra_gia" localSheetId="1">#REF!</definedName>
    <definedName name="Tra_gtxl_cong" localSheetId="1">#REF!</definedName>
    <definedName name="Tra_T_le_1" localSheetId="1">#REF!</definedName>
    <definedName name="Tra_tim_hang_mucPT_trung" localSheetId="1">#REF!</definedName>
    <definedName name="Tra_TL" localSheetId="1">#REF!</definedName>
    <definedName name="Tra_ty_le" localSheetId="1">#REF!</definedName>
    <definedName name="Tra_ty_le2" localSheetId="1">#REF!</definedName>
    <definedName name="Tra_ty_le3" localSheetId="1">#REF!</definedName>
    <definedName name="Tra_ty_le4" localSheetId="1">#REF!</definedName>
    <definedName name="Tra_ty_le5" localSheetId="1">#REF!</definedName>
    <definedName name="TRA_VAT_LIEU" localSheetId="1">#REF!</definedName>
    <definedName name="traA103" localSheetId="1">#REF!</definedName>
    <definedName name="trab" localSheetId="1">#REF!</definedName>
    <definedName name="TraDAH_H" localSheetId="1">#REF!</definedName>
    <definedName name="TRADE2" localSheetId="1">#REF!</definedName>
    <definedName name="TRAM" localSheetId="1">#REF!</definedName>
    <definedName name="tram30" localSheetId="1">#REF!</definedName>
    <definedName name="tram45" localSheetId="1">#REF!</definedName>
    <definedName name="tram60" localSheetId="1">#REF!</definedName>
    <definedName name="tram80" localSheetId="1">#REF!</definedName>
    <definedName name="tramatcong1" localSheetId="1">#REF!</definedName>
    <definedName name="tramatcong2" localSheetId="1">#REF!</definedName>
    <definedName name="trambitum" localSheetId="1">#REF!</definedName>
    <definedName name="trambt60" localSheetId="1">#REF!</definedName>
    <definedName name="tranhietdo" localSheetId="1">#REF!</definedName>
    <definedName name="TRAvH" localSheetId="1">#REF!</definedName>
    <definedName name="TRAVL" localSheetId="1">#REF!</definedName>
    <definedName name="treoducbt" localSheetId="1">#REF!</definedName>
    <definedName name="TRISO" localSheetId="1">#REF!</definedName>
    <definedName name="Trô_P1" localSheetId="1">#REF!</definedName>
    <definedName name="Trô_P10" localSheetId="1">#REF!</definedName>
    <definedName name="Trô_P11" localSheetId="1">#REF!</definedName>
    <definedName name="Trô_P2" localSheetId="1">#REF!</definedName>
    <definedName name="Trô_P3" localSheetId="1">#REF!</definedName>
    <definedName name="Trô_P4" localSheetId="1">#REF!</definedName>
    <definedName name="Trô_P5" localSheetId="1">#REF!</definedName>
    <definedName name="Trô_P6" localSheetId="1">#REF!</definedName>
    <definedName name="Trô_P7" localSheetId="1">#REF!</definedName>
    <definedName name="Trô_P8" localSheetId="1">#REF!</definedName>
    <definedName name="Trô_P9" localSheetId="1">#REF!</definedName>
    <definedName name="tronbentonit" localSheetId="1">#REF!</definedName>
    <definedName name="tronbentonite" localSheetId="1">#REF!</definedName>
    <definedName name="tronbt250" localSheetId="1">#REF!</definedName>
    <definedName name="tronvua250" localSheetId="1">#REF!</definedName>
    <definedName name="tronvua80" localSheetId="1">#REF!</definedName>
    <definedName name="trt" localSheetId="1">#REF!</definedName>
    <definedName name="tru_can" localSheetId="1">#REF!</definedName>
    <definedName name="ts" localSheetId="1">#REF!</definedName>
    <definedName name="tsI" localSheetId="1">#REF!</definedName>
    <definedName name="TT_1P" localSheetId="1">#REF!</definedName>
    <definedName name="TT_3p" localSheetId="1">#REF!</definedName>
    <definedName name="ttao" localSheetId="1">#REF!</definedName>
    <definedName name="ttbt" localSheetId="1">#REF!</definedName>
    <definedName name="TTCto" localSheetId="1">#REF!</definedName>
    <definedName name="TTDD1P" localSheetId="1">#REF!</definedName>
    <definedName name="TTDKKH" localSheetId="1">#REF!</definedName>
    <definedName name="TTDZ" localSheetId="1">#REF!</definedName>
    <definedName name="TTDZ04" localSheetId="1">#REF!</definedName>
    <definedName name="tthi" localSheetId="1">#REF!</definedName>
    <definedName name="ttinh" localSheetId="1">#REF!</definedName>
    <definedName name="tto" localSheetId="1">#REF!</definedName>
    <definedName name="ttoxtp" localSheetId="1">#REF!</definedName>
    <definedName name="ttp" localSheetId="1">#REF!</definedName>
    <definedName name="ttpk" localSheetId="1">#REF!</definedName>
    <definedName name="ttronmk" localSheetId="1">#REF!</definedName>
    <definedName name="tttt" localSheetId="1">#REF!</definedName>
    <definedName name="TTVAn5" localSheetId="1">#REF!</definedName>
    <definedName name="Tu_dung_ton_that" localSheetId="1">#REF!</definedName>
    <definedName name="Tuong_chan" localSheetId="1">#REF!</definedName>
    <definedName name="Tuong_dau_HD" localSheetId="1">#REF!</definedName>
    <definedName name="TuVan" localSheetId="1">#REF!</definedName>
    <definedName name="TV" localSheetId="1">#REF!</definedName>
    <definedName name="tv75nc" localSheetId="1">#REF!</definedName>
    <definedName name="tv75vl" localSheetId="1">#REF!</definedName>
    <definedName name="TVGS" localSheetId="1">#REF!</definedName>
    <definedName name="Tvk" localSheetId="1">#REF!</definedName>
    <definedName name="Twister" localSheetId="1">#REF!</definedName>
    <definedName name="Ty_gia" localSheetId="1">#REF!</definedName>
    <definedName name="Ty_gia_yen" localSheetId="1">#REF!</definedName>
    <definedName name="ty_le" localSheetId="1">#REF!</definedName>
    <definedName name="ty_le_2" localSheetId="1">#REF!</definedName>
    <definedName name="ty_le_3" localSheetId="1">#REF!</definedName>
    <definedName name="ty_le_BTN" localSheetId="1">#REF!</definedName>
    <definedName name="Ty_le1" localSheetId="1">#REF!</definedName>
    <definedName name="Type_1" localSheetId="1">#REF!</definedName>
    <definedName name="Type_2" localSheetId="1">#REF!</definedName>
    <definedName name="U_tien" localSheetId="1">#REF!</definedName>
    <definedName name="UbdII" localSheetId="1">#REF!</definedName>
    <definedName name="Ubo" localSheetId="1">#REF!</definedName>
    <definedName name="UbtII" localSheetId="1">#REF!</definedName>
    <definedName name="UNL" localSheetId="1">#REF!</definedName>
    <definedName name="uonong" localSheetId="1">#REF!</definedName>
    <definedName name="UP" localSheetId="1">#REF!,#REF!,#REF!,#REF!,#REF!,#REF!,#REF!,#REF!,#REF!,#REF!,#REF!</definedName>
    <definedName name="upnoc" localSheetId="1">#REF!</definedName>
    <definedName name="USCT" localSheetId="1">#REF!</definedName>
    <definedName name="USCTKU" localSheetId="1">#REF!</definedName>
    <definedName name="USdb" localSheetId="1">#REF!</definedName>
    <definedName name="USKC" localSheetId="1">#REF!</definedName>
    <definedName name="USNC" localSheetId="1">#REF!</definedName>
    <definedName name="UStb" localSheetId="1">#REF!</definedName>
    <definedName name="ut" localSheetId="1">#REF!</definedName>
    <definedName name="UT_1" localSheetId="1">#REF!</definedName>
    <definedName name="UT1_373" localSheetId="1">#REF!</definedName>
    <definedName name="UtdI" localSheetId="1">#REF!</definedName>
    <definedName name="UtdII" localSheetId="1">#REF!</definedName>
    <definedName name="UttI" localSheetId="1">#REF!</definedName>
    <definedName name="UttII" localSheetId="1">#REF!</definedName>
    <definedName name="uu" localSheetId="1">#REF!</definedName>
    <definedName name="V.1" localSheetId="1">#REF!</definedName>
    <definedName name="V.10" localSheetId="1">#REF!</definedName>
    <definedName name="V.11" localSheetId="1">#REF!</definedName>
    <definedName name="V.12" localSheetId="1">#REF!</definedName>
    <definedName name="V.13" localSheetId="1">#REF!</definedName>
    <definedName name="V.14" localSheetId="1">#REF!</definedName>
    <definedName name="V.15" localSheetId="1">#REF!</definedName>
    <definedName name="V.16" localSheetId="1">#REF!</definedName>
    <definedName name="V.17" localSheetId="1">#REF!</definedName>
    <definedName name="V.18" localSheetId="1">#REF!</definedName>
    <definedName name="V.2" localSheetId="1">#REF!</definedName>
    <definedName name="V.3" localSheetId="1">#REF!</definedName>
    <definedName name="V.4" localSheetId="1">#REF!</definedName>
    <definedName name="V.5" localSheetId="1">#REF!</definedName>
    <definedName name="V.6" localSheetId="1">#REF!</definedName>
    <definedName name="V.7" localSheetId="1">#REF!</definedName>
    <definedName name="V.8" localSheetId="1">#REF!</definedName>
    <definedName name="V.9" localSheetId="1">#REF!</definedName>
    <definedName name="Value0" localSheetId="1">#REF!</definedName>
    <definedName name="Value1" localSheetId="1">#REF!</definedName>
    <definedName name="Value10" localSheetId="1">#REF!</definedName>
    <definedName name="Value11" localSheetId="1">#REF!</definedName>
    <definedName name="Value12" localSheetId="1">#REF!</definedName>
    <definedName name="Value13" localSheetId="1">#REF!</definedName>
    <definedName name="Value14" localSheetId="1">#REF!</definedName>
    <definedName name="Value15" localSheetId="1">#REF!</definedName>
    <definedName name="Value16" localSheetId="1">#REF!</definedName>
    <definedName name="Value17" localSheetId="1">#REF!</definedName>
    <definedName name="Value18" localSheetId="1">#REF!</definedName>
    <definedName name="Value19" localSheetId="1">#REF!</definedName>
    <definedName name="Value2" localSheetId="1">#REF!</definedName>
    <definedName name="Value20" localSheetId="1">#REF!</definedName>
    <definedName name="Value21" localSheetId="1">#REF!</definedName>
    <definedName name="Value22" localSheetId="1">#REF!</definedName>
    <definedName name="Value23" localSheetId="1">#REF!</definedName>
    <definedName name="Value24" localSheetId="1">#REF!</definedName>
    <definedName name="Value25" localSheetId="1">#REF!</definedName>
    <definedName name="Value26" localSheetId="1">#REF!</definedName>
    <definedName name="Value27" localSheetId="1">#REF!</definedName>
    <definedName name="Value28" localSheetId="1">#REF!</definedName>
    <definedName name="Value29" localSheetId="1">#REF!</definedName>
    <definedName name="Value3" localSheetId="1">#REF!</definedName>
    <definedName name="Value30" localSheetId="1">#REF!</definedName>
    <definedName name="Value31" localSheetId="1">#REF!</definedName>
    <definedName name="Value32" localSheetId="1">#REF!</definedName>
    <definedName name="Value33" localSheetId="1">#REF!</definedName>
    <definedName name="Value34" localSheetId="1">#REF!</definedName>
    <definedName name="Value35" localSheetId="1">#REF!</definedName>
    <definedName name="Value36" localSheetId="1">#REF!</definedName>
    <definedName name="Value37" localSheetId="1">#REF!</definedName>
    <definedName name="Value38" localSheetId="1">#REF!</definedName>
    <definedName name="Value39" localSheetId="1">#REF!</definedName>
    <definedName name="Value4" localSheetId="1">#REF!</definedName>
    <definedName name="Value40" localSheetId="1">#REF!</definedName>
    <definedName name="Value41" localSheetId="1">#REF!</definedName>
    <definedName name="Value42" localSheetId="1">#REF!</definedName>
    <definedName name="Value43" localSheetId="1">#REF!</definedName>
    <definedName name="Value44" localSheetId="1">#REF!</definedName>
    <definedName name="Value45" localSheetId="1">#REF!</definedName>
    <definedName name="Value46" localSheetId="1">#REF!</definedName>
    <definedName name="Value47" localSheetId="1">#REF!</definedName>
    <definedName name="Value48" localSheetId="1">#REF!</definedName>
    <definedName name="Value49" localSheetId="1">#REF!</definedName>
    <definedName name="Value5" localSheetId="1">#REF!</definedName>
    <definedName name="Value50" localSheetId="1">#REF!</definedName>
    <definedName name="Value51" localSheetId="1">#REF!</definedName>
    <definedName name="Value52" localSheetId="1">#REF!</definedName>
    <definedName name="Value53" localSheetId="1">#REF!</definedName>
    <definedName name="Value54" localSheetId="1">#REF!</definedName>
    <definedName name="Value55" localSheetId="1">#REF!</definedName>
    <definedName name="Value6" localSheetId="1">#REF!</definedName>
    <definedName name="Value7" localSheetId="1">#REF!</definedName>
    <definedName name="Value8" localSheetId="1">#REF!</definedName>
    <definedName name="Value9" localSheetId="1">#REF!</definedName>
    <definedName name="VAN_CHUYEN_DUONG_DAI_DZ0.4KV" localSheetId="1">#REF!</definedName>
    <definedName name="VAN_CHUYEN_DUONG_DAI_DZ22KV" localSheetId="1">#REF!</definedName>
    <definedName name="VAN_CHUYEN_VAT_TU_CHUNG" localSheetId="1">#REF!</definedName>
    <definedName name="VAN_TRUNG_CHUYEN_VAT_TU_CHUNG" localSheetId="1">#REF!</definedName>
    <definedName name="vanchuyen" localSheetId="1">#REF!</definedName>
    <definedName name="VanChuyenDam" localSheetId="1">#REF!</definedName>
    <definedName name="Var" localSheetId="1">#REF!</definedName>
    <definedName name="VARIINST" localSheetId="1">#REF!</definedName>
    <definedName name="VARIPURC" localSheetId="1">#REF!</definedName>
    <definedName name="VAS" localSheetId="1">#REF!</definedName>
    <definedName name="vat" localSheetId="1">#REF!</definedName>
    <definedName name="VAT_04" localSheetId="1">#REF!</definedName>
    <definedName name="VAT_35" localSheetId="1">#REF!</definedName>
    <definedName name="VAT_Cto" localSheetId="1">#REF!</definedName>
    <definedName name="VAT_LIEU_DEN_CHAN_CONG_TRINH" localSheetId="1">#REF!</definedName>
    <definedName name="vat_lieu_KVIII" localSheetId="1">#REF!</definedName>
    <definedName name="VAT_TB" localSheetId="1">#REF!</definedName>
    <definedName name="VAT_TBA" localSheetId="1">#REF!</definedName>
    <definedName name="VAT_XLTBA" localSheetId="1">#REF!</definedName>
    <definedName name="VATM" localSheetId="15" hidden="1">{"'Sheet1'!$L$16"}</definedName>
    <definedName name="VATM" hidden="1">{"'Sheet1'!$L$16"}</definedName>
    <definedName name="Vattu" localSheetId="1">#REF!</definedName>
    <definedName name="vb" localSheetId="15" hidden="1">{"'Sheet1'!$L$16"}</definedName>
    <definedName name="vb" hidden="1">{"'Sheet1'!$L$16"}</definedName>
    <definedName name="vbtchongnuocm300" localSheetId="1">#REF!</definedName>
    <definedName name="vbtm150" localSheetId="1">#REF!</definedName>
    <definedName name="vbtm300" localSheetId="1">#REF!</definedName>
    <definedName name="vbtm400" localSheetId="1">#REF!</definedName>
    <definedName name="vcbo1" localSheetId="15" hidden="1">{"'Sheet1'!$L$16"}</definedName>
    <definedName name="vcbo1" hidden="1">{"'Sheet1'!$L$16"}</definedName>
    <definedName name="VCC" localSheetId="1">#REF!</definedName>
    <definedName name="vccatv" localSheetId="1">#REF!</definedName>
    <definedName name="vccot" localSheetId="1">#REF!</definedName>
    <definedName name="vccot35" localSheetId="1">#REF!</definedName>
    <definedName name="vccott" localSheetId="1">#REF!</definedName>
    <definedName name="vccottt" localSheetId="1">#REF!</definedName>
    <definedName name="VCD" localSheetId="1">#REF!</definedName>
    <definedName name="vcda" localSheetId="1">#REF!</definedName>
    <definedName name="vcdatc2" localSheetId="1">#REF!</definedName>
    <definedName name="vcdatc3" localSheetId="1">#REF!</definedName>
    <definedName name="vcday" localSheetId="1">#REF!</definedName>
    <definedName name="vcdc" localSheetId="1">#REF!</definedName>
    <definedName name="vcdctc" localSheetId="1">#REF!</definedName>
    <definedName name="vcdungcu35" localSheetId="1">#REF!</definedName>
    <definedName name="vcg" localSheetId="1">#REF!</definedName>
    <definedName name="vcgo" localSheetId="1">#REF!</definedName>
    <definedName name="VCHT" localSheetId="1">#REF!</definedName>
    <definedName name="vcn" localSheetId="1">#REF!</definedName>
    <definedName name="Vcng" localSheetId="1">#REF!</definedName>
    <definedName name="vcpk" localSheetId="1">#REF!</definedName>
    <definedName name="vcsat35" localSheetId="1">#REF!</definedName>
    <definedName name="vcsu" localSheetId="1">#REF!</definedName>
    <definedName name="vct" localSheetId="1">#REF!</definedName>
    <definedName name="vctb" localSheetId="1">#REF!</definedName>
    <definedName name="vctmong" localSheetId="1">#REF!</definedName>
    <definedName name="VCTT" localSheetId="1">#REF!</definedName>
    <definedName name="VCVBT1" localSheetId="1">#REF!</definedName>
    <definedName name="VCVBT2" localSheetId="1">#REF!</definedName>
    <definedName name="vcxi" localSheetId="1">#REF!</definedName>
    <definedName name="vcxm" localSheetId="1">#REF!</definedName>
    <definedName name="vd3p" localSheetId="1">#REF!</definedName>
    <definedName name="VDL" localSheetId="1">#REF!</definedName>
    <definedName name="vgk" localSheetId="1">#REF!</definedName>
    <definedName name="vgt" localSheetId="1">#REF!</definedName>
    <definedName name="vidu" localSheetId="1">#REF!</definedName>
    <definedName name="VIEW" localSheetId="1">#REF!</definedName>
    <definedName name="vk" localSheetId="1">#REF!</definedName>
    <definedName name="vkcauthang" localSheetId="1">#REF!</definedName>
    <definedName name="vksan" localSheetId="1">#REF!</definedName>
    <definedName name="vl" localSheetId="1">#REF!</definedName>
    <definedName name="VL_CSC" localSheetId="1">#REF!</definedName>
    <definedName name="VL_CSCT" localSheetId="1">#REF!</definedName>
    <definedName name="VL_CTXD" localSheetId="1">#REF!</definedName>
    <definedName name="VL_RD" localSheetId="1">#REF!</definedName>
    <definedName name="VL_TD" localSheetId="1">#REF!</definedName>
    <definedName name="vl1p" localSheetId="1">#REF!</definedName>
    <definedName name="vl3p" localSheetId="1">#REF!</definedName>
    <definedName name="vlc" localSheetId="1">#REF!</definedName>
    <definedName name="Vlcap0.7" localSheetId="1">#REF!</definedName>
    <definedName name="VLcap1" localSheetId="1">#REF!</definedName>
    <definedName name="VLCT3p" localSheetId="1">#REF!</definedName>
    <definedName name="vlctbb" localSheetId="1">#REF!</definedName>
    <definedName name="vldg" localSheetId="1">#REF!</definedName>
    <definedName name="vldn400" localSheetId="1">#REF!</definedName>
    <definedName name="vldn600" localSheetId="1">#REF!</definedName>
    <definedName name="VLgovankhuon" localSheetId="1">#REF!</definedName>
    <definedName name="VLIEU" localSheetId="1">#REF!</definedName>
    <definedName name="VLKday" localSheetId="1">#REF!</definedName>
    <definedName name="VLM" localSheetId="1">#REF!</definedName>
    <definedName name="VLson" localSheetId="1">#REF!</definedName>
    <definedName name="vltram" localSheetId="1">#REF!</definedName>
    <definedName name="VLVanXoan" localSheetId="1">#REF!</definedName>
    <definedName name="VLxaydung" localSheetId="1">#REF!</definedName>
    <definedName name="Vnd" localSheetId="1">#REF!</definedName>
    <definedName name="Vo" localSheetId="1">#REF!</definedName>
    <definedName name="Von.KL" localSheetId="1">#REF!</definedName>
    <definedName name="vr3p" localSheetId="1">#REF!</definedName>
    <definedName name="VT" localSheetId="1">#REF!</definedName>
    <definedName name="vtu" localSheetId="1">#REF!</definedName>
    <definedName name="Vu" localSheetId="1">#REF!</definedName>
    <definedName name="Vu_" localSheetId="1">#REF!</definedName>
    <definedName name="Vua" localSheetId="1">#REF!</definedName>
    <definedName name="VuaBT" localSheetId="1">#REF!</definedName>
    <definedName name="vuabtD" localSheetId="1">#REF!</definedName>
    <definedName name="vuabtG" localSheetId="1">#REF!</definedName>
    <definedName name="vung" localSheetId="1">#REF!</definedName>
    <definedName name="vungdcd" localSheetId="1">#REF!</definedName>
    <definedName name="vungdcl" localSheetId="1">#REF!</definedName>
    <definedName name="vungnhapk" localSheetId="1">#REF!</definedName>
    <definedName name="vungnhapl" localSheetId="1">#REF!</definedName>
    <definedName name="VungTL" localSheetId="1">#REF!</definedName>
    <definedName name="vungxuatk" localSheetId="1">#REF!</definedName>
    <definedName name="vungxuatl" localSheetId="1">#REF!</definedName>
    <definedName name="VX" localSheetId="1">#REF!</definedName>
    <definedName name="vxuan" localSheetId="1">#REF!</definedName>
    <definedName name="W" localSheetId="1">#REF!</definedName>
    <definedName name="watertruck" localSheetId="1">#REF!</definedName>
    <definedName name="wb" localSheetId="1">#REF!</definedName>
    <definedName name="Wdaymong" localSheetId="1">#REF!</definedName>
    <definedName name="Wg" localSheetId="1">#REF!</definedName>
    <definedName name="WI" localSheetId="1">#REF!</definedName>
    <definedName name="WII" localSheetId="1">#REF!</definedName>
    <definedName name="WIII" localSheetId="1">#REF!</definedName>
    <definedName name="WIIII" localSheetId="1">#REF!</definedName>
    <definedName name="wl" localSheetId="1">#REF!</definedName>
    <definedName name="Wqg" localSheetId="1">#REF!</definedName>
    <definedName name="WqI" localSheetId="1">#REF!</definedName>
    <definedName name="WqII" localSheetId="1">#REF!</definedName>
    <definedName name="WqIII" localSheetId="1">#REF!</definedName>
    <definedName name="WqIIII" localSheetId="1">#REF!</definedName>
    <definedName name="Wqtg" localSheetId="1">#REF!</definedName>
    <definedName name="WqtI" localSheetId="1">#REF!</definedName>
    <definedName name="WqtII" localSheetId="1">#REF!</definedName>
    <definedName name="WqtIII" localSheetId="1">#REF!</definedName>
    <definedName name="WqtIIII" localSheetId="1">#REF!</definedName>
    <definedName name="wrn.chi._.tiÆt." localSheetId="15" hidden="1">{#N/A,#N/A,FALSE,"Chi tiÆt"}</definedName>
    <definedName name="wrn.chi._.tiÆt." hidden="1">{#N/A,#N/A,FALSE,"Chi tiÆt"}</definedName>
    <definedName name="Ws" localSheetId="1">#REF!</definedName>
    <definedName name="Wss" localSheetId="1">#REF!</definedName>
    <definedName name="Wst" localSheetId="1">#REF!</definedName>
    <definedName name="wt" localSheetId="1">#REF!</definedName>
    <definedName name="wtbcy" localSheetId="1">#REF!</definedName>
    <definedName name="wtbly" localSheetId="1">#REF!</definedName>
    <definedName name="wup" localSheetId="1">#REF!</definedName>
    <definedName name="X" localSheetId="1">#REF!</definedName>
    <definedName name="x1_" localSheetId="1">#REF!</definedName>
    <definedName name="x1pind" localSheetId="1">#REF!</definedName>
    <definedName name="X1pINDnc" localSheetId="1">#REF!</definedName>
    <definedName name="X1pINDvc" localSheetId="1">#REF!</definedName>
    <definedName name="X1pINDvl" localSheetId="1">#REF!</definedName>
    <definedName name="x1ping" localSheetId="1">#REF!</definedName>
    <definedName name="X1pINGnc" localSheetId="1">#REF!</definedName>
    <definedName name="X1pINGvc" localSheetId="1">#REF!</definedName>
    <definedName name="X1pINGvl" localSheetId="1">#REF!</definedName>
    <definedName name="x1pint" localSheetId="1">#REF!</definedName>
    <definedName name="x2_" localSheetId="1">#REF!</definedName>
    <definedName name="xang" localSheetId="1">#REF!</definedName>
    <definedName name="xaydung" localSheetId="1">#REF!</definedName>
    <definedName name="xc" localSheetId="1">#REF!</definedName>
    <definedName name="xd0.6" localSheetId="1">#REF!</definedName>
    <definedName name="xd1.3" localSheetId="1">#REF!</definedName>
    <definedName name="xd1.5" localSheetId="1">#REF!</definedName>
    <definedName name="xebt6" localSheetId="1">#REF!</definedName>
    <definedName name="xelaodam" localSheetId="1">#REF!</definedName>
    <definedName name="xenhua" localSheetId="1">#REF!</definedName>
    <definedName name="xerox" localSheetId="1">#REF!</definedName>
    <definedName name="xethung10t" localSheetId="1">#REF!</definedName>
    <definedName name="xetreo" localSheetId="1">#REF!</definedName>
    <definedName name="xetuoinhua" localSheetId="1">#REF!</definedName>
    <definedName name="xfco" localSheetId="1">#REF!</definedName>
    <definedName name="xfco3p" localSheetId="1">#REF!</definedName>
    <definedName name="XFCOnc" localSheetId="1">#REF!</definedName>
    <definedName name="xfcotnc" localSheetId="1">#REF!</definedName>
    <definedName name="xfcotvl" localSheetId="1">#REF!</definedName>
    <definedName name="XFCOvl" localSheetId="1">#REF!</definedName>
    <definedName name="xgc100" localSheetId="1">#REF!</definedName>
    <definedName name="xgc150" localSheetId="1">#REF!</definedName>
    <definedName name="xgc200" localSheetId="1">#REF!</definedName>
    <definedName name="xh" localSheetId="1">#REF!</definedName>
    <definedName name="xhn" localSheetId="1">#REF!</definedName>
    <definedName name="xi" localSheetId="1">#REF!</definedName>
    <definedName name="xig" localSheetId="1">#REF!</definedName>
    <definedName name="xig1" localSheetId="1">#REF!</definedName>
    <definedName name="xig1p" localSheetId="1">#REF!</definedName>
    <definedName name="xig3p" localSheetId="1">#REF!</definedName>
    <definedName name="XIGnc" localSheetId="1">#REF!</definedName>
    <definedName name="xignc3p" localSheetId="1">#REF!</definedName>
    <definedName name="XIGvc" localSheetId="1">#REF!</definedName>
    <definedName name="XIGvl" localSheetId="1">#REF!</definedName>
    <definedName name="xigvl3p" localSheetId="1">#REF!</definedName>
    <definedName name="ximang" localSheetId="1">#REF!</definedName>
    <definedName name="xin" localSheetId="1">#REF!</definedName>
    <definedName name="xin190" localSheetId="1">#REF!</definedName>
    <definedName name="xin1903p" localSheetId="1">#REF!</definedName>
    <definedName name="xin2903p" localSheetId="1">#REF!</definedName>
    <definedName name="xin290nc3p" localSheetId="1">#REF!</definedName>
    <definedName name="xin290vl3p" localSheetId="1">#REF!</definedName>
    <definedName name="xin3p" localSheetId="1">#REF!</definedName>
    <definedName name="xind" localSheetId="1">#REF!</definedName>
    <definedName name="xind1p" localSheetId="1">#REF!</definedName>
    <definedName name="xind3p" localSheetId="1">#REF!</definedName>
    <definedName name="xindnc1p" localSheetId="1">#REF!</definedName>
    <definedName name="xindvl1p" localSheetId="1">#REF!</definedName>
    <definedName name="xing1p" localSheetId="1">#REF!</definedName>
    <definedName name="xingnc1p" localSheetId="1">#REF!</definedName>
    <definedName name="xingvl1p" localSheetId="1">#REF!</definedName>
    <definedName name="XINnc" localSheetId="1">#REF!</definedName>
    <definedName name="xinnc3p" localSheetId="1">#REF!</definedName>
    <definedName name="xint1p" localSheetId="1">#REF!</definedName>
    <definedName name="XINvc" localSheetId="1">#REF!</definedName>
    <definedName name="XINvl" localSheetId="1">#REF!</definedName>
    <definedName name="xinvl3p" localSheetId="1">#REF!</definedName>
    <definedName name="xit" localSheetId="1">#REF!</definedName>
    <definedName name="xit1" localSheetId="1">#REF!</definedName>
    <definedName name="xit1p" localSheetId="1">#REF!</definedName>
    <definedName name="xit2nc3p" localSheetId="1">#REF!</definedName>
    <definedName name="xit2vl3p" localSheetId="1">#REF!</definedName>
    <definedName name="xit3p" localSheetId="1">#REF!</definedName>
    <definedName name="XITnc" localSheetId="1">#REF!</definedName>
    <definedName name="xitnc3p" localSheetId="1">#REF!</definedName>
    <definedName name="XITvc" localSheetId="1">#REF!</definedName>
    <definedName name="XITvl" localSheetId="1">#REF!</definedName>
    <definedName name="xitvl3p" localSheetId="1">#REF!</definedName>
    <definedName name="xk0.6" localSheetId="1">#REF!</definedName>
    <definedName name="xk1.3" localSheetId="1">#REF!</definedName>
    <definedName name="xk1.5" localSheetId="1">#REF!</definedName>
    <definedName name="Xkoto" localSheetId="1">#REF!</definedName>
    <definedName name="Xkxn" localSheetId="1">#REF!</definedName>
    <definedName name="xl" localSheetId="1">#REF!</definedName>
    <definedName name="XL_TBA" localSheetId="1">#REF!</definedName>
    <definedName name="xlc" localSheetId="1">#REF!</definedName>
    <definedName name="xld1.4" localSheetId="1">#REF!</definedName>
    <definedName name="xlk" localSheetId="1">#REF!</definedName>
    <definedName name="xlk1.4" localSheetId="1">#REF!</definedName>
    <definedName name="XLP" localSheetId="1">#REF!</definedName>
    <definedName name="XLxa" localSheetId="1">#REF!</definedName>
    <definedName name="XM" localSheetId="1">#REF!</definedName>
    <definedName name="XMAX" localSheetId="1">#REF!</definedName>
    <definedName name="xmcax" localSheetId="1">#REF!</definedName>
    <definedName name="XMIN" localSheetId="1">#REF!</definedName>
    <definedName name="xn" localSheetId="1">#REF!</definedName>
    <definedName name="xoanhapk" localSheetId="1">#REF!,#REF!</definedName>
    <definedName name="xoanhapl" localSheetId="1">#REF!,#REF!</definedName>
    <definedName name="xoaxuatk" localSheetId="1">#REF!</definedName>
    <definedName name="xoaxuatl" localSheetId="1">#REF!</definedName>
    <definedName name="xoaydap" localSheetId="1">#REF!</definedName>
    <definedName name="XP" localSheetId="1">#REF!</definedName>
    <definedName name="XS" localSheetId="1">#REF!</definedName>
    <definedName name="xuclat1" localSheetId="1">#REF!</definedName>
    <definedName name="xuclat2" localSheetId="1">#REF!</definedName>
    <definedName name="xx" localSheetId="1">#REF!</definedName>
    <definedName name="xxx" localSheetId="1">#REF!</definedName>
    <definedName name="y" localSheetId="1">#REF!</definedName>
    <definedName name="yc90_1" localSheetId="1">#REF!</definedName>
    <definedName name="yc90_2" localSheetId="1">#REF!</definedName>
    <definedName name="yc90_3" localSheetId="1">#REF!</definedName>
    <definedName name="yc90_4" localSheetId="1">#REF!</definedName>
    <definedName name="year" localSheetId="1">#REF!</definedName>
    <definedName name="Yellow2000" localSheetId="1">#REF!</definedName>
    <definedName name="Yen_A" localSheetId="1">#REF!</definedName>
    <definedName name="Yen_B" localSheetId="1">#REF!</definedName>
    <definedName name="YMAX" localSheetId="1">#REF!</definedName>
    <definedName name="YMIN" localSheetId="1">#REF!</definedName>
    <definedName name="YR0" localSheetId="1">#REF!</definedName>
    <definedName name="YRP" localSheetId="1">#REF!</definedName>
    <definedName name="ytddg" localSheetId="1">#REF!</definedName>
    <definedName name="Ythd1.5" localSheetId="1">#REF!</definedName>
    <definedName name="ythdg" localSheetId="1">#REF!</definedName>
    <definedName name="Ythdgoi" localSheetId="1">#REF!</definedName>
    <definedName name="yy" localSheetId="1">#REF!</definedName>
    <definedName name="z" localSheetId="1">#REF!</definedName>
    <definedName name="Z___Hang_muc_1" localSheetId="1">#REF!</definedName>
    <definedName name="z___Hang_muc_2" localSheetId="1">#REF!</definedName>
    <definedName name="z___Hang_muc_3" localSheetId="1">#REF!</definedName>
    <definedName name="z___Hang_muc_4" localSheetId="1">#REF!</definedName>
    <definedName name="z___Hang_muc_5" localSheetId="1">#REF!</definedName>
    <definedName name="Z_dh" localSheetId="1">#REF!</definedName>
    <definedName name="z0" localSheetId="1">#REF!</definedName>
    <definedName name="zc0_1" localSheetId="1">#REF!</definedName>
    <definedName name="zc0_2" localSheetId="1">#REF!</definedName>
    <definedName name="zc0_3" localSheetId="1">#REF!</definedName>
    <definedName name="zc0_4" localSheetId="1">#REF!</definedName>
    <definedName name="zc90_1" localSheetId="1">#REF!</definedName>
    <definedName name="zc90_2" localSheetId="1">#REF!</definedName>
    <definedName name="zc90_3" localSheetId="1">#REF!</definedName>
    <definedName name="zc90_4" localSheetId="1">#REF!</definedName>
    <definedName name="Zip" localSheetId="1">#REF!</definedName>
    <definedName name="zl" localSheetId="1">#REF!</definedName>
    <definedName name="Zw" localSheetId="1">#REF!</definedName>
    <definedName name="ZXD" localSheetId="1">#REF!</definedName>
    <definedName name="ZYX" localSheetId="1">#REF!</definedName>
    <definedName name="ZZZ" localSheetId="1">#REF!</definedName>
    <definedName name="zzzzzz" localSheetId="8" hidden="1">#REF!</definedName>
    <definedName name="zzzzzz" localSheetId="10" hidden="1">#REF!</definedName>
    <definedName name="zzzzzz" localSheetId="14" hidden="1">#REF!</definedName>
    <definedName name="zzzzzz" localSheetId="1" hidden="1">#REF!</definedName>
    <definedName name="zzzzzz" hidden="1">#REF!</definedName>
    <definedName name="在庫" localSheetId="1">#REF!</definedName>
  </definedNames>
  <calcPr calcId="144525"/>
</workbook>
</file>

<file path=xl/calcChain.xml><?xml version="1.0" encoding="utf-8"?>
<calcChain xmlns="http://schemas.openxmlformats.org/spreadsheetml/2006/main">
  <c r="A2" i="53" l="1"/>
  <c r="A2" i="37"/>
  <c r="A2" i="51"/>
  <c r="A2" i="49"/>
  <c r="A2" i="38"/>
  <c r="A2" i="35"/>
  <c r="A2" i="36"/>
  <c r="A2" i="41"/>
  <c r="A2" i="40"/>
  <c r="A2" i="39"/>
  <c r="A3" i="48"/>
  <c r="A2" i="45"/>
  <c r="A2" i="57"/>
  <c r="A4" i="47"/>
  <c r="H10" i="57" l="1"/>
  <c r="I10" i="57"/>
  <c r="J10" i="57"/>
  <c r="K10" i="57"/>
  <c r="L10" i="57"/>
  <c r="M10" i="57"/>
  <c r="N10" i="57"/>
  <c r="O10" i="57"/>
  <c r="P10" i="57"/>
  <c r="Q10" i="57"/>
  <c r="R10" i="57"/>
  <c r="S10" i="57"/>
  <c r="T10" i="57"/>
  <c r="U10" i="57"/>
  <c r="V10" i="57"/>
  <c r="G10" i="57"/>
  <c r="H11" i="57"/>
  <c r="I11" i="57"/>
  <c r="J11" i="57"/>
  <c r="K11" i="57"/>
  <c r="L11" i="57"/>
  <c r="M11" i="57"/>
  <c r="N11" i="57"/>
  <c r="O11" i="57"/>
  <c r="P11" i="57"/>
  <c r="Q11" i="57"/>
  <c r="R11" i="57"/>
  <c r="S11" i="57"/>
  <c r="T11" i="57"/>
  <c r="U11" i="57"/>
  <c r="V11" i="57"/>
  <c r="G11" i="57"/>
  <c r="H12" i="57"/>
  <c r="I12" i="57"/>
  <c r="J12" i="57"/>
  <c r="K12" i="57"/>
  <c r="L12" i="57"/>
  <c r="M12" i="57"/>
  <c r="N12" i="57"/>
  <c r="O12" i="57"/>
  <c r="P12" i="57"/>
  <c r="Q12" i="57"/>
  <c r="R12" i="57"/>
  <c r="S12" i="57"/>
  <c r="T12" i="57"/>
  <c r="U12" i="57"/>
  <c r="V12" i="57"/>
  <c r="G12" i="57"/>
  <c r="G10" i="41" l="1"/>
  <c r="H10" i="41"/>
  <c r="I10" i="41"/>
  <c r="J10" i="41"/>
  <c r="K10" i="41"/>
  <c r="L10" i="41"/>
  <c r="M10" i="41"/>
  <c r="N10" i="41"/>
  <c r="O10" i="41"/>
  <c r="P10" i="41"/>
  <c r="Q10" i="41"/>
  <c r="R10" i="41"/>
  <c r="S10" i="41"/>
  <c r="T10" i="41"/>
  <c r="F10" i="41"/>
  <c r="G10" i="36"/>
  <c r="H10" i="36"/>
  <c r="I10" i="36"/>
  <c r="J10" i="36"/>
  <c r="K10" i="36"/>
  <c r="L10" i="36"/>
  <c r="M10" i="36"/>
  <c r="N10" i="36"/>
  <c r="O10" i="36"/>
  <c r="P10" i="36"/>
  <c r="Q10" i="36"/>
  <c r="R10" i="36"/>
  <c r="S10" i="36"/>
  <c r="T10" i="36"/>
  <c r="U10" i="36"/>
  <c r="F10" i="36"/>
  <c r="F10" i="49"/>
  <c r="G10" i="49"/>
  <c r="H10" i="49"/>
  <c r="I10" i="49"/>
  <c r="J10" i="49"/>
  <c r="K10" i="49"/>
  <c r="L10" i="49"/>
  <c r="M10" i="49"/>
  <c r="N10" i="49"/>
  <c r="O10" i="49"/>
  <c r="P10" i="49"/>
  <c r="Q10" i="49"/>
  <c r="R10" i="49"/>
  <c r="S10" i="49"/>
  <c r="E10" i="49"/>
  <c r="G10" i="37"/>
  <c r="H10" i="37"/>
  <c r="I10" i="37"/>
  <c r="J10" i="37"/>
  <c r="K10" i="37"/>
  <c r="L10" i="37"/>
  <c r="M10" i="37"/>
  <c r="N10" i="37"/>
  <c r="O10" i="37"/>
  <c r="P10" i="37"/>
  <c r="Q10" i="37"/>
  <c r="R10" i="37"/>
  <c r="S10" i="37"/>
  <c r="T10" i="37"/>
  <c r="F10" i="37"/>
  <c r="A3" i="35"/>
  <c r="A3" i="38" s="1"/>
  <c r="H10" i="35"/>
  <c r="I10" i="35"/>
  <c r="J10" i="35"/>
  <c r="K10" i="35"/>
  <c r="L10" i="35"/>
  <c r="M10" i="35"/>
  <c r="N10" i="35"/>
  <c r="O10" i="35"/>
  <c r="P10" i="35"/>
  <c r="Q10" i="35"/>
  <c r="R10" i="35"/>
  <c r="S10" i="35"/>
  <c r="T10" i="35"/>
  <c r="U10" i="35"/>
  <c r="V10" i="35"/>
  <c r="G10" i="35"/>
  <c r="A3" i="36"/>
  <c r="A3" i="41"/>
  <c r="A3" i="40"/>
  <c r="G10" i="39"/>
  <c r="H10" i="39"/>
  <c r="I10" i="39"/>
  <c r="J10" i="39"/>
  <c r="K10" i="39"/>
  <c r="L10" i="39"/>
  <c r="M10" i="39"/>
  <c r="N10" i="39"/>
  <c r="O10" i="39"/>
  <c r="P10" i="39"/>
  <c r="Q10" i="39"/>
  <c r="R10" i="39"/>
  <c r="S10" i="39"/>
  <c r="T10" i="39"/>
  <c r="F10" i="39"/>
  <c r="A3" i="39"/>
  <c r="A4" i="48"/>
  <c r="E9" i="48"/>
  <c r="F9" i="48"/>
  <c r="G9" i="48"/>
  <c r="H9" i="48"/>
  <c r="I9" i="48"/>
  <c r="J9" i="48"/>
  <c r="K9" i="48"/>
  <c r="L9" i="48"/>
  <c r="M9" i="48"/>
  <c r="D9" i="48"/>
  <c r="A3" i="45"/>
  <c r="H12" i="47"/>
  <c r="I12" i="47"/>
  <c r="J12" i="47"/>
  <c r="K12" i="47"/>
  <c r="L12" i="47"/>
  <c r="M12" i="47"/>
  <c r="N12" i="47"/>
  <c r="O12" i="47"/>
  <c r="P12" i="47"/>
  <c r="G12" i="47"/>
  <c r="U24" i="57" l="1"/>
  <c r="O24" i="57"/>
  <c r="L24" i="57"/>
  <c r="H24" i="57"/>
  <c r="U23" i="57"/>
  <c r="L23" i="57"/>
  <c r="G23" i="57"/>
  <c r="U22" i="57"/>
  <c r="O22" i="57"/>
  <c r="H22" i="57"/>
  <c r="U21" i="57"/>
  <c r="L21" i="57"/>
  <c r="G21" i="57"/>
  <c r="U20" i="57"/>
  <c r="L20" i="57"/>
  <c r="U19" i="57"/>
  <c r="K19" i="57"/>
  <c r="H19" i="57"/>
  <c r="U18" i="57"/>
  <c r="K18" i="57"/>
  <c r="U17" i="57"/>
  <c r="K17" i="57"/>
  <c r="U16" i="57"/>
  <c r="K16" i="57"/>
  <c r="U15" i="57"/>
  <c r="K15" i="57"/>
  <c r="G15" i="57"/>
  <c r="U14" i="57"/>
  <c r="K14" i="57"/>
  <c r="V13" i="57"/>
  <c r="T13" i="57"/>
  <c r="S13" i="57"/>
  <c r="R13" i="57"/>
  <c r="Q13" i="57"/>
  <c r="P13" i="57"/>
  <c r="N13" i="57"/>
  <c r="M13" i="57"/>
  <c r="J13" i="57"/>
  <c r="I13" i="57"/>
  <c r="L13" i="57" l="1"/>
  <c r="H13" i="57"/>
  <c r="G13" i="57"/>
  <c r="K13" i="57"/>
  <c r="U13" i="57"/>
  <c r="O13" i="57"/>
  <c r="F18" i="37" l="1"/>
  <c r="F14" i="37"/>
  <c r="F12" i="37"/>
  <c r="T12" i="40"/>
  <c r="Q12" i="40"/>
  <c r="R11" i="49"/>
  <c r="N16" i="37"/>
  <c r="N15" i="37"/>
  <c r="H16" i="37"/>
  <c r="H15" i="37"/>
  <c r="H25" i="53"/>
  <c r="H10" i="53" s="1"/>
  <c r="G11" i="39"/>
  <c r="H11" i="39"/>
  <c r="I11" i="39"/>
  <c r="J11" i="39"/>
  <c r="K11" i="39"/>
  <c r="L11" i="39"/>
  <c r="M11" i="39"/>
  <c r="N11" i="39"/>
  <c r="O11" i="39"/>
  <c r="P11" i="39"/>
  <c r="Q11" i="39"/>
  <c r="R11" i="39"/>
  <c r="S11" i="39"/>
  <c r="T11" i="39"/>
  <c r="F11" i="39"/>
  <c r="T12" i="45"/>
  <c r="I12" i="37"/>
  <c r="K12" i="37"/>
  <c r="L12" i="37"/>
  <c r="N12" i="37"/>
  <c r="O12" i="37"/>
  <c r="P12" i="37"/>
  <c r="Q12" i="37"/>
  <c r="R12" i="37"/>
  <c r="S12" i="37"/>
  <c r="T12" i="37"/>
  <c r="M13" i="37"/>
  <c r="M12" i="37" s="1"/>
  <c r="J13" i="37"/>
  <c r="J12" i="37" s="1"/>
  <c r="E11" i="49"/>
  <c r="F11" i="36"/>
  <c r="H11" i="36"/>
  <c r="I11" i="36"/>
  <c r="K11" i="36"/>
  <c r="L11" i="36"/>
  <c r="O11" i="36"/>
  <c r="R11" i="36"/>
  <c r="U11" i="36"/>
  <c r="T11" i="40"/>
  <c r="T10" i="40" s="1"/>
  <c r="T12" i="36"/>
  <c r="T13" i="36"/>
  <c r="T14" i="36"/>
  <c r="S14" i="36" s="1"/>
  <c r="Q16" i="36"/>
  <c r="Q11" i="36" s="1"/>
  <c r="U19" i="35"/>
  <c r="U11" i="35" s="1"/>
  <c r="H13" i="47"/>
  <c r="J13" i="47"/>
  <c r="K13" i="47"/>
  <c r="L13" i="47"/>
  <c r="M13" i="47"/>
  <c r="O13" i="47"/>
  <c r="P13" i="47"/>
  <c r="G13" i="47"/>
  <c r="E10" i="53"/>
  <c r="F10" i="53"/>
  <c r="G10" i="53"/>
  <c r="I10" i="53"/>
  <c r="D8" i="51"/>
  <c r="D7" i="51" s="1"/>
  <c r="E8" i="51"/>
  <c r="E7" i="51"/>
  <c r="F8" i="51"/>
  <c r="F7" i="51" s="1"/>
  <c r="F12" i="49"/>
  <c r="F11" i="49"/>
  <c r="G11" i="49"/>
  <c r="H13" i="49"/>
  <c r="H11" i="49" s="1"/>
  <c r="J11" i="49"/>
  <c r="K11" i="49"/>
  <c r="L12" i="49"/>
  <c r="L11" i="49" s="1"/>
  <c r="M11" i="49"/>
  <c r="N11" i="49"/>
  <c r="O11" i="49"/>
  <c r="P11" i="49"/>
  <c r="Q11" i="49"/>
  <c r="S11" i="49"/>
  <c r="E11" i="38"/>
  <c r="E10" i="38" s="1"/>
  <c r="H11" i="38"/>
  <c r="H10" i="38" s="1"/>
  <c r="I11" i="38"/>
  <c r="I10" i="38" s="1"/>
  <c r="J11" i="38"/>
  <c r="J10" i="38" s="1"/>
  <c r="K11" i="38"/>
  <c r="K10" i="38" s="1"/>
  <c r="O11" i="38"/>
  <c r="O10" i="38" s="1"/>
  <c r="P11" i="38"/>
  <c r="P10" i="38" s="1"/>
  <c r="S11" i="38"/>
  <c r="S10" i="38" s="1"/>
  <c r="F12" i="38"/>
  <c r="L12" i="38"/>
  <c r="N12" i="38"/>
  <c r="R12" i="38"/>
  <c r="Q12" i="38" s="1"/>
  <c r="G13" i="38"/>
  <c r="G11" i="38" s="1"/>
  <c r="G10" i="38" s="1"/>
  <c r="M13" i="38"/>
  <c r="M11" i="38" s="1"/>
  <c r="M10" i="38" s="1"/>
  <c r="R13" i="38"/>
  <c r="F14" i="38"/>
  <c r="L14" i="38"/>
  <c r="N14" i="38"/>
  <c r="R14" i="38"/>
  <c r="Q14" i="38" s="1"/>
  <c r="F15" i="38"/>
  <c r="L15" i="38"/>
  <c r="G14" i="37"/>
  <c r="I14" i="37"/>
  <c r="J14" i="37"/>
  <c r="K14" i="37"/>
  <c r="L14" i="37"/>
  <c r="M14" i="37"/>
  <c r="O14" i="37"/>
  <c r="P14" i="37"/>
  <c r="Q14" i="37"/>
  <c r="R14" i="37"/>
  <c r="S14" i="37"/>
  <c r="T14" i="37"/>
  <c r="G18" i="37"/>
  <c r="I18" i="37"/>
  <c r="J18" i="37"/>
  <c r="K18" i="37"/>
  <c r="L18" i="37"/>
  <c r="M18" i="37"/>
  <c r="O18" i="37"/>
  <c r="P18" i="37"/>
  <c r="Q18" i="37"/>
  <c r="R18" i="37"/>
  <c r="S18" i="37"/>
  <c r="T18" i="37"/>
  <c r="N19" i="37"/>
  <c r="N20" i="37"/>
  <c r="N21" i="37"/>
  <c r="N22" i="37"/>
  <c r="A3" i="49"/>
  <c r="G11" i="35"/>
  <c r="H19" i="35"/>
  <c r="H20" i="35"/>
  <c r="H21" i="35"/>
  <c r="I11" i="35"/>
  <c r="J11" i="35"/>
  <c r="K11" i="35"/>
  <c r="L19" i="35"/>
  <c r="L20" i="35"/>
  <c r="M11" i="35"/>
  <c r="N19" i="35"/>
  <c r="O19" i="35" s="1"/>
  <c r="N20" i="35"/>
  <c r="O20" i="35" s="1"/>
  <c r="O21" i="35"/>
  <c r="P11" i="35"/>
  <c r="Q11" i="35"/>
  <c r="R11" i="35"/>
  <c r="S11" i="35"/>
  <c r="T14" i="35"/>
  <c r="T16" i="35"/>
  <c r="T17" i="35"/>
  <c r="T18" i="35"/>
  <c r="V19" i="35"/>
  <c r="V20" i="35"/>
  <c r="T20" i="35" s="1"/>
  <c r="E14" i="35"/>
  <c r="E18" i="35"/>
  <c r="A3" i="51"/>
  <c r="J12" i="36"/>
  <c r="J13" i="36"/>
  <c r="J14" i="36"/>
  <c r="N12" i="36"/>
  <c r="M12" i="36" s="1"/>
  <c r="N13" i="36"/>
  <c r="M13" i="36" s="1"/>
  <c r="P12" i="36"/>
  <c r="P13" i="36"/>
  <c r="P14" i="36"/>
  <c r="S12" i="36"/>
  <c r="M14" i="36"/>
  <c r="S13" i="36"/>
  <c r="G16" i="36"/>
  <c r="G11" i="36" s="1"/>
  <c r="N16" i="36"/>
  <c r="F11" i="41"/>
  <c r="I11" i="41"/>
  <c r="J11" i="41"/>
  <c r="K11" i="41"/>
  <c r="L11" i="41"/>
  <c r="O11" i="41"/>
  <c r="P11" i="41"/>
  <c r="Q11" i="41"/>
  <c r="R11" i="41"/>
  <c r="S11" i="41"/>
  <c r="T11" i="41"/>
  <c r="G12" i="41"/>
  <c r="G11" i="41" s="1"/>
  <c r="M12" i="41"/>
  <c r="M11" i="41" s="1"/>
  <c r="H13" i="41"/>
  <c r="H11" i="41" s="1"/>
  <c r="N13" i="41"/>
  <c r="N11" i="41" s="1"/>
  <c r="L10" i="40"/>
  <c r="P11" i="40"/>
  <c r="P10" i="40" s="1"/>
  <c r="Q11" i="40"/>
  <c r="Q10" i="40" s="1"/>
  <c r="S11" i="40"/>
  <c r="S10" i="40" s="1"/>
  <c r="G11" i="40"/>
  <c r="G10" i="40" s="1"/>
  <c r="H11" i="40"/>
  <c r="H10" i="40" s="1"/>
  <c r="I11" i="40"/>
  <c r="I10" i="40" s="1"/>
  <c r="J11" i="40"/>
  <c r="J10" i="40" s="1"/>
  <c r="K11" i="40"/>
  <c r="K10" i="40" s="1"/>
  <c r="L11" i="40"/>
  <c r="M11" i="40"/>
  <c r="M10" i="40"/>
  <c r="N11" i="40"/>
  <c r="N10" i="40" s="1"/>
  <c r="O11" i="40"/>
  <c r="O10" i="40"/>
  <c r="R11" i="40"/>
  <c r="R10" i="40" s="1"/>
  <c r="U11" i="40"/>
  <c r="U10" i="40" s="1"/>
  <c r="E10" i="48"/>
  <c r="F10" i="48"/>
  <c r="G10" i="48"/>
  <c r="H10" i="48"/>
  <c r="I10" i="48"/>
  <c r="J10" i="48"/>
  <c r="K10" i="48"/>
  <c r="L10" i="48"/>
  <c r="M10" i="48"/>
  <c r="D11" i="48"/>
  <c r="D10" i="48" s="1"/>
  <c r="J12" i="45"/>
  <c r="K12" i="45"/>
  <c r="L12" i="45"/>
  <c r="P12" i="45"/>
  <c r="Q12" i="45"/>
  <c r="I13" i="45"/>
  <c r="R13" i="45"/>
  <c r="I14" i="45"/>
  <c r="R14" i="45"/>
  <c r="I15" i="45"/>
  <c r="R15" i="45"/>
  <c r="I16" i="45"/>
  <c r="R16" i="45"/>
  <c r="M17" i="45"/>
  <c r="O17" i="45" s="1"/>
  <c r="N14" i="47"/>
  <c r="N13" i="47" s="1"/>
  <c r="A3" i="28"/>
  <c r="G11" i="28"/>
  <c r="H11" i="28"/>
  <c r="I11" i="28"/>
  <c r="J11" i="28"/>
  <c r="K11" i="28"/>
  <c r="L11" i="28"/>
  <c r="M11" i="28"/>
  <c r="N11" i="28"/>
  <c r="O11" i="28"/>
  <c r="P11" i="28"/>
  <c r="R11" i="28"/>
  <c r="S11" i="28"/>
  <c r="U11" i="28"/>
  <c r="V11" i="28"/>
  <c r="W11" i="28"/>
  <c r="X11" i="28"/>
  <c r="Y11" i="28"/>
  <c r="AA11" i="28"/>
  <c r="AB11" i="28"/>
  <c r="T12" i="28"/>
  <c r="Q12" i="28" s="1"/>
  <c r="Z12" i="28"/>
  <c r="T13" i="28"/>
  <c r="Q13" i="28" s="1"/>
  <c r="Z13" i="28"/>
  <c r="Q14" i="28"/>
  <c r="T14" i="28"/>
  <c r="Z14" i="28"/>
  <c r="T15" i="28"/>
  <c r="Q15" i="28" s="1"/>
  <c r="Z15" i="28"/>
  <c r="Q16" i="28"/>
  <c r="AB17" i="28"/>
  <c r="I18" i="28"/>
  <c r="I17" i="28" s="1"/>
  <c r="J18" i="28"/>
  <c r="J17" i="28" s="1"/>
  <c r="K18" i="28"/>
  <c r="K17" i="28" s="1"/>
  <c r="L18" i="28"/>
  <c r="L17" i="28" s="1"/>
  <c r="M18" i="28"/>
  <c r="M17" i="28" s="1"/>
  <c r="N18" i="28"/>
  <c r="N17" i="28" s="1"/>
  <c r="O18" i="28"/>
  <c r="O17" i="28" s="1"/>
  <c r="P18" i="28"/>
  <c r="P17" i="28" s="1"/>
  <c r="Q18" i="28"/>
  <c r="Q17" i="28" s="1"/>
  <c r="R18" i="28"/>
  <c r="R17" i="28"/>
  <c r="S18" i="28"/>
  <c r="S17" i="28" s="1"/>
  <c r="T18" i="28"/>
  <c r="T17" i="28" s="1"/>
  <c r="U18" i="28"/>
  <c r="U17" i="28" s="1"/>
  <c r="V18" i="28"/>
  <c r="V17" i="28" s="1"/>
  <c r="Y18" i="28"/>
  <c r="Y17" i="28" s="1"/>
  <c r="G19" i="28"/>
  <c r="G18" i="28" s="1"/>
  <c r="G17" i="28" s="1"/>
  <c r="X19" i="28"/>
  <c r="W19" i="28" s="1"/>
  <c r="W18" i="28" s="1"/>
  <c r="W17" i="28" s="1"/>
  <c r="AA19" i="28"/>
  <c r="AA18" i="28" s="1"/>
  <c r="AA17" i="28" s="1"/>
  <c r="H20" i="28"/>
  <c r="H19" i="28" s="1"/>
  <c r="H18" i="28" s="1"/>
  <c r="H17" i="28" s="1"/>
  <c r="W20" i="28"/>
  <c r="Z20" i="28"/>
  <c r="AE20" i="28"/>
  <c r="W21" i="28"/>
  <c r="Z21" i="28"/>
  <c r="AE21" i="28" s="1"/>
  <c r="W22" i="28"/>
  <c r="Z22" i="28"/>
  <c r="AE22" i="28" s="1"/>
  <c r="H25" i="28"/>
  <c r="H24" i="28" s="1"/>
  <c r="J25" i="28"/>
  <c r="J24" i="28" s="1"/>
  <c r="K25" i="28"/>
  <c r="K24" i="28"/>
  <c r="L25" i="28"/>
  <c r="L24" i="28" s="1"/>
  <c r="M25" i="28"/>
  <c r="M24" i="28" s="1"/>
  <c r="M23" i="28" s="1"/>
  <c r="N25" i="28"/>
  <c r="N24" i="28" s="1"/>
  <c r="O25" i="28"/>
  <c r="O24" i="28" s="1"/>
  <c r="O23" i="28" s="1"/>
  <c r="P25" i="28"/>
  <c r="P24" i="28" s="1"/>
  <c r="Q25" i="28"/>
  <c r="Q24" i="28" s="1"/>
  <c r="R25" i="28"/>
  <c r="R24" i="28" s="1"/>
  <c r="S25" i="28"/>
  <c r="S24" i="28" s="1"/>
  <c r="S23" i="28" s="1"/>
  <c r="T25" i="28"/>
  <c r="T24" i="28" s="1"/>
  <c r="U25" i="28"/>
  <c r="U24" i="28" s="1"/>
  <c r="V25" i="28"/>
  <c r="V24" i="28" s="1"/>
  <c r="X25" i="28"/>
  <c r="X24" i="28" s="1"/>
  <c r="Y25" i="28"/>
  <c r="Y24" i="28" s="1"/>
  <c r="AA25" i="28"/>
  <c r="AA24" i="28" s="1"/>
  <c r="AB25" i="28"/>
  <c r="AB24" i="28"/>
  <c r="AE26" i="28"/>
  <c r="AE27" i="28"/>
  <c r="AE28" i="28"/>
  <c r="AE29" i="28"/>
  <c r="AE30" i="28"/>
  <c r="AE31" i="28"/>
  <c r="AE32" i="28"/>
  <c r="AE33" i="28"/>
  <c r="AE34" i="28"/>
  <c r="AE35" i="28"/>
  <c r="AE36" i="28"/>
  <c r="AE37" i="28"/>
  <c r="AE38" i="28"/>
  <c r="AE39" i="28"/>
  <c r="AE40" i="28"/>
  <c r="AE41" i="28"/>
  <c r="G42" i="28"/>
  <c r="AE42" i="28" s="1"/>
  <c r="W42" i="28"/>
  <c r="AE43" i="28"/>
  <c r="AE44" i="28"/>
  <c r="AE45" i="28"/>
  <c r="G46" i="28"/>
  <c r="W46" i="28"/>
  <c r="Z46" i="28"/>
  <c r="AE47" i="28"/>
  <c r="AE48" i="28"/>
  <c r="I49" i="28"/>
  <c r="I25" i="28" s="1"/>
  <c r="I24" i="28" s="1"/>
  <c r="AE49" i="28"/>
  <c r="G51" i="28"/>
  <c r="G50" i="28" s="1"/>
  <c r="H51" i="28"/>
  <c r="H50" i="28" s="1"/>
  <c r="I51" i="28"/>
  <c r="I50" i="28" s="1"/>
  <c r="J51" i="28"/>
  <c r="J50" i="28" s="1"/>
  <c r="K51" i="28"/>
  <c r="K50" i="28" s="1"/>
  <c r="L51" i="28"/>
  <c r="L50" i="28" s="1"/>
  <c r="M51" i="28"/>
  <c r="M50" i="28" s="1"/>
  <c r="N51" i="28"/>
  <c r="N50" i="28" s="1"/>
  <c r="O51" i="28"/>
  <c r="O50" i="28" s="1"/>
  <c r="P51" i="28"/>
  <c r="P50" i="28" s="1"/>
  <c r="Q51" i="28"/>
  <c r="Q50" i="28" s="1"/>
  <c r="R51" i="28"/>
  <c r="R50" i="28" s="1"/>
  <c r="S51" i="28"/>
  <c r="S50" i="28" s="1"/>
  <c r="T51" i="28"/>
  <c r="T50" i="28" s="1"/>
  <c r="U51" i="28"/>
  <c r="U50" i="28" s="1"/>
  <c r="V51" i="28"/>
  <c r="V50" i="28" s="1"/>
  <c r="W51" i="28"/>
  <c r="W50" i="28" s="1"/>
  <c r="Y51" i="28"/>
  <c r="Y50" i="28" s="1"/>
  <c r="Z51" i="28"/>
  <c r="Z50" i="28" s="1"/>
  <c r="AA51" i="28"/>
  <c r="AA50" i="28" s="1"/>
  <c r="AB51" i="28"/>
  <c r="AB50" i="28" s="1"/>
  <c r="X52" i="28"/>
  <c r="AE52" i="28"/>
  <c r="X53" i="28"/>
  <c r="AE53" i="28"/>
  <c r="X54" i="28"/>
  <c r="G56" i="28"/>
  <c r="G55" i="28" s="1"/>
  <c r="H56" i="28"/>
  <c r="H55" i="28" s="1"/>
  <c r="I56" i="28"/>
  <c r="I55" i="28" s="1"/>
  <c r="J56" i="28"/>
  <c r="J55" i="28" s="1"/>
  <c r="K56" i="28"/>
  <c r="K55" i="28" s="1"/>
  <c r="L56" i="28"/>
  <c r="L55" i="28" s="1"/>
  <c r="M56" i="28"/>
  <c r="M55" i="28" s="1"/>
  <c r="N56" i="28"/>
  <c r="N55" i="28" s="1"/>
  <c r="O56" i="28"/>
  <c r="O55" i="28" s="1"/>
  <c r="P56" i="28"/>
  <c r="P55" i="28" s="1"/>
  <c r="Q56" i="28"/>
  <c r="Q55" i="28" s="1"/>
  <c r="R56" i="28"/>
  <c r="R55" i="28" s="1"/>
  <c r="S56" i="28"/>
  <c r="S55" i="28" s="1"/>
  <c r="T56" i="28"/>
  <c r="U56" i="28"/>
  <c r="U55" i="28" s="1"/>
  <c r="V56" i="28"/>
  <c r="V55" i="28" s="1"/>
  <c r="W56" i="28"/>
  <c r="W55" i="28" s="1"/>
  <c r="X56" i="28"/>
  <c r="X55" i="28" s="1"/>
  <c r="Y56" i="28"/>
  <c r="Y55" i="28" s="1"/>
  <c r="AA56" i="28"/>
  <c r="AA55" i="28"/>
  <c r="AB56" i="28"/>
  <c r="AB55" i="28" s="1"/>
  <c r="Z57" i="28"/>
  <c r="Z58" i="28"/>
  <c r="AE58" i="28" s="1"/>
  <c r="Z59" i="28"/>
  <c r="AE59" i="28" s="1"/>
  <c r="AC60" i="28"/>
  <c r="G62" i="28"/>
  <c r="G61" i="28" s="1"/>
  <c r="H62" i="28"/>
  <c r="H61" i="28" s="1"/>
  <c r="I62" i="28"/>
  <c r="I61" i="28" s="1"/>
  <c r="J62" i="28"/>
  <c r="J61" i="28" s="1"/>
  <c r="K62" i="28"/>
  <c r="K61" i="28" s="1"/>
  <c r="L62" i="28"/>
  <c r="L61" i="28" s="1"/>
  <c r="M62" i="28"/>
  <c r="M61" i="28" s="1"/>
  <c r="N62" i="28"/>
  <c r="N61" i="28" s="1"/>
  <c r="O62" i="28"/>
  <c r="O61" i="28" s="1"/>
  <c r="P62" i="28"/>
  <c r="P61" i="28" s="1"/>
  <c r="Q62" i="28"/>
  <c r="Q61" i="28" s="1"/>
  <c r="R62" i="28"/>
  <c r="R61" i="28"/>
  <c r="S62" i="28"/>
  <c r="S61" i="28" s="1"/>
  <c r="T62" i="28"/>
  <c r="U62" i="28"/>
  <c r="U61" i="28"/>
  <c r="V62" i="28"/>
  <c r="V61" i="28" s="1"/>
  <c r="W62" i="28"/>
  <c r="W61" i="28" s="1"/>
  <c r="X62" i="28"/>
  <c r="X61" i="28" s="1"/>
  <c r="Y62" i="28"/>
  <c r="Y61" i="28" s="1"/>
  <c r="Z62" i="28"/>
  <c r="Z61" i="28" s="1"/>
  <c r="AA62" i="28"/>
  <c r="AA61" i="28" s="1"/>
  <c r="AB62" i="28"/>
  <c r="AB61" i="28" s="1"/>
  <c r="AE63" i="28"/>
  <c r="AE64" i="28"/>
  <c r="AE65" i="28"/>
  <c r="AE66" i="28"/>
  <c r="AE67" i="28"/>
  <c r="G69" i="28"/>
  <c r="G68" i="28" s="1"/>
  <c r="H69" i="28"/>
  <c r="H68" i="28" s="1"/>
  <c r="I69" i="28"/>
  <c r="I68" i="28" s="1"/>
  <c r="J69" i="28"/>
  <c r="J68" i="28" s="1"/>
  <c r="K69" i="28"/>
  <c r="K68" i="28" s="1"/>
  <c r="L69" i="28"/>
  <c r="L68" i="28" s="1"/>
  <c r="M69" i="28"/>
  <c r="M68" i="28" s="1"/>
  <c r="N69" i="28"/>
  <c r="N68" i="28" s="1"/>
  <c r="O69" i="28"/>
  <c r="O68" i="28" s="1"/>
  <c r="P69" i="28"/>
  <c r="P68" i="28" s="1"/>
  <c r="Q69" i="28"/>
  <c r="Q68" i="28" s="1"/>
  <c r="R69" i="28"/>
  <c r="R68" i="28" s="1"/>
  <c r="S69" i="28"/>
  <c r="S68" i="28" s="1"/>
  <c r="T69" i="28"/>
  <c r="T68" i="28" s="1"/>
  <c r="U69" i="28"/>
  <c r="U68" i="28" s="1"/>
  <c r="V69" i="28"/>
  <c r="V68" i="28" s="1"/>
  <c r="W69" i="28"/>
  <c r="W68" i="28" s="1"/>
  <c r="X69" i="28"/>
  <c r="X68" i="28" s="1"/>
  <c r="Y69" i="28"/>
  <c r="Y68" i="28" s="1"/>
  <c r="Z69" i="28"/>
  <c r="Z68" i="28" s="1"/>
  <c r="AE68" i="28" s="1"/>
  <c r="AA69" i="28"/>
  <c r="AA68" i="28" s="1"/>
  <c r="AB69" i="28"/>
  <c r="AB68" i="28" s="1"/>
  <c r="AE70" i="28"/>
  <c r="AE71" i="28"/>
  <c r="AE72" i="28"/>
  <c r="AE73" i="28"/>
  <c r="AE74" i="28"/>
  <c r="AE75" i="28"/>
  <c r="AE76" i="28"/>
  <c r="AE77" i="28"/>
  <c r="AE78" i="28"/>
  <c r="H80" i="28"/>
  <c r="H79" i="28" s="1"/>
  <c r="I80" i="28"/>
  <c r="I79" i="28" s="1"/>
  <c r="J80" i="28"/>
  <c r="J79" i="28" s="1"/>
  <c r="L80" i="28"/>
  <c r="L79" i="28" s="1"/>
  <c r="M80" i="28"/>
  <c r="M79" i="28" s="1"/>
  <c r="Q80" i="28"/>
  <c r="Q79" i="28" s="1"/>
  <c r="R80" i="28"/>
  <c r="R79" i="28" s="1"/>
  <c r="S80" i="28"/>
  <c r="S79" i="28" s="1"/>
  <c r="U80" i="28"/>
  <c r="U79" i="28" s="1"/>
  <c r="V80" i="28"/>
  <c r="V79" i="28"/>
  <c r="X80" i="28"/>
  <c r="X79" i="28" s="1"/>
  <c r="Y80" i="28"/>
  <c r="Y79" i="28" s="1"/>
  <c r="AA80" i="28"/>
  <c r="AA79" i="28" s="1"/>
  <c r="AB80" i="28"/>
  <c r="AB79" i="28" s="1"/>
  <c r="G81" i="28"/>
  <c r="K81" i="28"/>
  <c r="N81" i="28"/>
  <c r="T81" i="28"/>
  <c r="T80" i="28" s="1"/>
  <c r="T79" i="28" s="1"/>
  <c r="W81" i="28"/>
  <c r="Z81" i="28"/>
  <c r="G82" i="28"/>
  <c r="K82" i="28"/>
  <c r="AE82" i="28" s="1"/>
  <c r="O82" i="28"/>
  <c r="P82" i="28"/>
  <c r="P80" i="28" s="1"/>
  <c r="P79" i="28" s="1"/>
  <c r="T82" i="28"/>
  <c r="W82" i="28"/>
  <c r="Z82" i="28"/>
  <c r="K83" i="28"/>
  <c r="L83" i="28"/>
  <c r="M83" i="28"/>
  <c r="G84" i="28"/>
  <c r="G83" i="28" s="1"/>
  <c r="AE83" i="28" s="1"/>
  <c r="H84" i="28"/>
  <c r="H83" i="28" s="1"/>
  <c r="I84" i="28"/>
  <c r="I83" i="28" s="1"/>
  <c r="J84" i="28"/>
  <c r="J83" i="28" s="1"/>
  <c r="O84" i="28"/>
  <c r="O83" i="28" s="1"/>
  <c r="P84" i="28"/>
  <c r="P83" i="28" s="1"/>
  <c r="Q84" i="28"/>
  <c r="Q83" i="28" s="1"/>
  <c r="R84" i="28"/>
  <c r="R83" i="28" s="1"/>
  <c r="S84" i="28"/>
  <c r="S83" i="28" s="1"/>
  <c r="T84" i="28"/>
  <c r="T83" i="28" s="1"/>
  <c r="U84" i="28"/>
  <c r="U83" i="28" s="1"/>
  <c r="V84" i="28"/>
  <c r="V83" i="28" s="1"/>
  <c r="X84" i="28"/>
  <c r="X83" i="28" s="1"/>
  <c r="Y84" i="28"/>
  <c r="Y83" i="28" s="1"/>
  <c r="AA84" i="28"/>
  <c r="AA83" i="28" s="1"/>
  <c r="AB84" i="28"/>
  <c r="AB83" i="28" s="1"/>
  <c r="N85" i="28"/>
  <c r="N84" i="28" s="1"/>
  <c r="N83" i="28" s="1"/>
  <c r="W85" i="28"/>
  <c r="W84" i="28" s="1"/>
  <c r="W83" i="28" s="1"/>
  <c r="Z85" i="28"/>
  <c r="Z84" i="28" s="1"/>
  <c r="Z83" i="28" s="1"/>
  <c r="G87" i="28"/>
  <c r="G86" i="28"/>
  <c r="H87" i="28"/>
  <c r="H86" i="28" s="1"/>
  <c r="J87" i="28"/>
  <c r="J86" i="28" s="1"/>
  <c r="K87" i="28"/>
  <c r="K86" i="28"/>
  <c r="L87" i="28"/>
  <c r="L86" i="28" s="1"/>
  <c r="M87" i="28"/>
  <c r="M86" i="28" s="1"/>
  <c r="O87" i="28"/>
  <c r="O86" i="28" s="1"/>
  <c r="P87" i="28"/>
  <c r="P86" i="28" s="1"/>
  <c r="Q87" i="28"/>
  <c r="Q86" i="28" s="1"/>
  <c r="R87" i="28"/>
  <c r="R86" i="28" s="1"/>
  <c r="S87" i="28"/>
  <c r="S86" i="28" s="1"/>
  <c r="T87" i="28"/>
  <c r="T86" i="28" s="1"/>
  <c r="U87" i="28"/>
  <c r="U86" i="28" s="1"/>
  <c r="V87" i="28"/>
  <c r="V86" i="28" s="1"/>
  <c r="X87" i="28"/>
  <c r="X86" i="28" s="1"/>
  <c r="Y87" i="28"/>
  <c r="Y86" i="28" s="1"/>
  <c r="AA87" i="28"/>
  <c r="AA86" i="28" s="1"/>
  <c r="AB87" i="28"/>
  <c r="AB86" i="28" s="1"/>
  <c r="I88" i="28"/>
  <c r="I87" i="28" s="1"/>
  <c r="I86" i="28" s="1"/>
  <c r="N88" i="28"/>
  <c r="N87" i="28" s="1"/>
  <c r="N86" i="28" s="1"/>
  <c r="W88" i="28"/>
  <c r="W87" i="28"/>
  <c r="W86" i="28" s="1"/>
  <c r="Z88" i="28"/>
  <c r="AB89" i="28"/>
  <c r="G90" i="28"/>
  <c r="G89" i="28" s="1"/>
  <c r="H90" i="28"/>
  <c r="H89" i="28" s="1"/>
  <c r="I90" i="28"/>
  <c r="I89" i="28" s="1"/>
  <c r="J90" i="28"/>
  <c r="J89" i="28" s="1"/>
  <c r="K90" i="28"/>
  <c r="K89" i="28" s="1"/>
  <c r="L90" i="28"/>
  <c r="L89" i="28" s="1"/>
  <c r="M90" i="28"/>
  <c r="M89" i="28" s="1"/>
  <c r="N90" i="28"/>
  <c r="N89" i="28" s="1"/>
  <c r="O90" i="28"/>
  <c r="O89" i="28" s="1"/>
  <c r="P90" i="28"/>
  <c r="P89" i="28" s="1"/>
  <c r="Q90" i="28"/>
  <c r="Q89" i="28" s="1"/>
  <c r="R90" i="28"/>
  <c r="R89" i="28" s="1"/>
  <c r="S90" i="28"/>
  <c r="S89" i="28" s="1"/>
  <c r="T90" i="28"/>
  <c r="T89" i="28" s="1"/>
  <c r="U90" i="28"/>
  <c r="U89" i="28" s="1"/>
  <c r="V90" i="28"/>
  <c r="V89" i="28" s="1"/>
  <c r="W90" i="28"/>
  <c r="W89" i="28" s="1"/>
  <c r="X90" i="28"/>
  <c r="X89" i="28" s="1"/>
  <c r="Y90" i="28"/>
  <c r="Y89" i="28" s="1"/>
  <c r="Z90" i="28"/>
  <c r="Z89" i="28" s="1"/>
  <c r="AA90" i="28"/>
  <c r="AA89" i="28" s="1"/>
  <c r="AE91" i="28"/>
  <c r="G93" i="28"/>
  <c r="G92" i="28" s="1"/>
  <c r="I93" i="28"/>
  <c r="I92" i="28" s="1"/>
  <c r="J93" i="28"/>
  <c r="J92" i="28" s="1"/>
  <c r="K93" i="28"/>
  <c r="K92" i="28" s="1"/>
  <c r="L93" i="28"/>
  <c r="L92" i="28" s="1"/>
  <c r="M93" i="28"/>
  <c r="M92" i="28" s="1"/>
  <c r="P93" i="28"/>
  <c r="P92" i="28" s="1"/>
  <c r="Q93" i="28"/>
  <c r="R93" i="28"/>
  <c r="R92" i="28" s="1"/>
  <c r="S93" i="28"/>
  <c r="S92" i="28" s="1"/>
  <c r="T93" i="28"/>
  <c r="T92" i="28" s="1"/>
  <c r="U93" i="28"/>
  <c r="U92" i="28" s="1"/>
  <c r="V93" i="28"/>
  <c r="V92" i="28" s="1"/>
  <c r="Y93" i="28"/>
  <c r="Y92" i="28" s="1"/>
  <c r="AB93" i="28"/>
  <c r="AB92" i="28" s="1"/>
  <c r="H94" i="28"/>
  <c r="N94" i="28" s="1"/>
  <c r="Z94" i="28"/>
  <c r="H95" i="28"/>
  <c r="N95" i="28" s="1"/>
  <c r="AA95" i="28"/>
  <c r="AA93" i="28" s="1"/>
  <c r="AA92" i="28" s="1"/>
  <c r="AE95" i="28"/>
  <c r="I98" i="28"/>
  <c r="J98" i="28"/>
  <c r="K98" i="28"/>
  <c r="L98" i="28"/>
  <c r="M98" i="28"/>
  <c r="O98" i="28"/>
  <c r="P98" i="28"/>
  <c r="Q98" i="28"/>
  <c r="R98" i="28"/>
  <c r="S98" i="28"/>
  <c r="U98" i="28"/>
  <c r="V98" i="28"/>
  <c r="X98" i="28"/>
  <c r="Y98" i="28"/>
  <c r="AA98" i="28"/>
  <c r="AB98" i="28"/>
  <c r="G99" i="28"/>
  <c r="N99" i="28"/>
  <c r="T99" i="28"/>
  <c r="T98" i="28" s="1"/>
  <c r="W99" i="28"/>
  <c r="Z99" i="28"/>
  <c r="G100" i="28"/>
  <c r="N100" i="28"/>
  <c r="W100" i="28"/>
  <c r="Z100" i="28"/>
  <c r="AE100" i="28" s="1"/>
  <c r="H101" i="28"/>
  <c r="N101" i="28"/>
  <c r="W101" i="28"/>
  <c r="Z101" i="28"/>
  <c r="AE101" i="28" s="1"/>
  <c r="H102" i="28"/>
  <c r="N102" i="28"/>
  <c r="W102" i="28"/>
  <c r="Z102" i="28"/>
  <c r="AE102" i="28" s="1"/>
  <c r="H103" i="28"/>
  <c r="N103" i="28"/>
  <c r="W103" i="28"/>
  <c r="Z103" i="28"/>
  <c r="AE103" i="28" s="1"/>
  <c r="H104" i="28"/>
  <c r="N104" i="28"/>
  <c r="W104" i="28"/>
  <c r="Z104" i="28"/>
  <c r="AE104" i="28"/>
  <c r="G105" i="28"/>
  <c r="T105" i="28"/>
  <c r="W105" i="28"/>
  <c r="Z105" i="28"/>
  <c r="G106" i="28"/>
  <c r="W106" i="28"/>
  <c r="Z106" i="28"/>
  <c r="AE106" i="28"/>
  <c r="H107" i="28"/>
  <c r="I107" i="28"/>
  <c r="J107" i="28"/>
  <c r="K107" i="28"/>
  <c r="L107" i="28"/>
  <c r="M107" i="28"/>
  <c r="O107" i="28"/>
  <c r="P107" i="28"/>
  <c r="Q107" i="28"/>
  <c r="R107" i="28"/>
  <c r="S107" i="28"/>
  <c r="T107" i="28"/>
  <c r="U107" i="28"/>
  <c r="V107" i="28"/>
  <c r="X107" i="28"/>
  <c r="Y107" i="28"/>
  <c r="AA107" i="28"/>
  <c r="AB107" i="28"/>
  <c r="G108" i="28"/>
  <c r="N108" i="28"/>
  <c r="W108" i="28"/>
  <c r="Z108" i="28"/>
  <c r="G109" i="28"/>
  <c r="N109" i="28"/>
  <c r="W109" i="28"/>
  <c r="W107" i="28" s="1"/>
  <c r="Z109" i="28"/>
  <c r="AE109" i="28"/>
  <c r="G110" i="28"/>
  <c r="N110" i="28"/>
  <c r="W110" i="28"/>
  <c r="Z110" i="28"/>
  <c r="AE110" i="28"/>
  <c r="G111" i="28"/>
  <c r="N111" i="28"/>
  <c r="W111" i="28"/>
  <c r="Z111" i="28"/>
  <c r="I112" i="28"/>
  <c r="J112" i="28"/>
  <c r="K112" i="28"/>
  <c r="L112" i="28"/>
  <c r="M112" i="28"/>
  <c r="O112" i="28"/>
  <c r="Q112" i="28"/>
  <c r="R112" i="28"/>
  <c r="U112" i="28"/>
  <c r="V112" i="28"/>
  <c r="X112" i="28"/>
  <c r="X97" i="28"/>
  <c r="Y112" i="28"/>
  <c r="AB112" i="28"/>
  <c r="AE113" i="28"/>
  <c r="G114" i="28"/>
  <c r="N114" i="28"/>
  <c r="T114" i="28"/>
  <c r="W114" i="28"/>
  <c r="Z114" i="28"/>
  <c r="W115" i="28"/>
  <c r="AE115" i="28"/>
  <c r="G116" i="28"/>
  <c r="N116" i="28"/>
  <c r="P116" i="28"/>
  <c r="S116" i="28"/>
  <c r="W116" i="28"/>
  <c r="Z116" i="28"/>
  <c r="AE116" i="28" s="1"/>
  <c r="G117" i="28"/>
  <c r="N117" i="28"/>
  <c r="P117" i="28"/>
  <c r="S117" i="28"/>
  <c r="W117" i="28"/>
  <c r="Z117" i="28"/>
  <c r="G118" i="28"/>
  <c r="N118" i="28"/>
  <c r="T118" i="28"/>
  <c r="AE118" i="28" s="1"/>
  <c r="W118" i="28"/>
  <c r="Z118" i="28"/>
  <c r="G119" i="28"/>
  <c r="N119" i="28"/>
  <c r="T119" i="28"/>
  <c r="W119" i="28"/>
  <c r="Z119" i="28"/>
  <c r="N120" i="28"/>
  <c r="T120" i="28"/>
  <c r="W120" i="28"/>
  <c r="Z120" i="28"/>
  <c r="G121" i="28"/>
  <c r="N121" i="28"/>
  <c r="T121" i="28"/>
  <c r="W121" i="28"/>
  <c r="Z121" i="28"/>
  <c r="G122" i="28"/>
  <c r="N122" i="28"/>
  <c r="T122" i="28"/>
  <c r="W122" i="28"/>
  <c r="Z122" i="28"/>
  <c r="G123" i="28"/>
  <c r="N123" i="28"/>
  <c r="T123" i="28"/>
  <c r="S123" i="28" s="1"/>
  <c r="W123" i="28"/>
  <c r="Z123" i="28"/>
  <c r="W124" i="28"/>
  <c r="AE124" i="28"/>
  <c r="H125" i="28"/>
  <c r="H112" i="28" s="1"/>
  <c r="N125" i="28"/>
  <c r="W125" i="28"/>
  <c r="AA125" i="28"/>
  <c r="AE125" i="28"/>
  <c r="H126" i="28"/>
  <c r="N126" i="28"/>
  <c r="W126" i="28"/>
  <c r="AA126" i="28"/>
  <c r="AE126" i="28"/>
  <c r="G128" i="28"/>
  <c r="I128" i="28"/>
  <c r="J128" i="28"/>
  <c r="K128" i="28"/>
  <c r="L128" i="28"/>
  <c r="M128" i="28"/>
  <c r="N128" i="28"/>
  <c r="O128" i="28"/>
  <c r="P128" i="28"/>
  <c r="Q128" i="28"/>
  <c r="R128" i="28"/>
  <c r="S128" i="28"/>
  <c r="T128" i="28"/>
  <c r="U128" i="28"/>
  <c r="V128" i="28"/>
  <c r="X128" i="28"/>
  <c r="Y128" i="28"/>
  <c r="AA128" i="28"/>
  <c r="AB128" i="28"/>
  <c r="H129" i="28"/>
  <c r="H128" i="28" s="1"/>
  <c r="W129" i="28"/>
  <c r="W128" i="28" s="1"/>
  <c r="Z129" i="28"/>
  <c r="Z128" i="28" s="1"/>
  <c r="AE128" i="28" s="1"/>
  <c r="G130" i="28"/>
  <c r="H130" i="28"/>
  <c r="I130" i="28"/>
  <c r="J130" i="28"/>
  <c r="K130" i="28"/>
  <c r="L130" i="28"/>
  <c r="M130" i="28"/>
  <c r="O130" i="28"/>
  <c r="Q130" i="28"/>
  <c r="R130" i="28"/>
  <c r="S130" i="28"/>
  <c r="T130" i="28"/>
  <c r="U130" i="28"/>
  <c r="V130" i="28"/>
  <c r="X130" i="28"/>
  <c r="Y130" i="28"/>
  <c r="AA130" i="28"/>
  <c r="AB130" i="28"/>
  <c r="P131" i="28"/>
  <c r="P130" i="28" s="1"/>
  <c r="W131" i="28"/>
  <c r="W130" i="28" s="1"/>
  <c r="Z131" i="28"/>
  <c r="AE131" i="28" s="1"/>
  <c r="G132" i="28"/>
  <c r="I132" i="28"/>
  <c r="J132" i="28"/>
  <c r="K132" i="28"/>
  <c r="L132" i="28"/>
  <c r="M132" i="28"/>
  <c r="O132" i="28"/>
  <c r="O127" i="28" s="1"/>
  <c r="P132" i="28"/>
  <c r="Q132" i="28"/>
  <c r="R132" i="28"/>
  <c r="S132" i="28"/>
  <c r="T132" i="28"/>
  <c r="U132" i="28"/>
  <c r="V132" i="28"/>
  <c r="X132" i="28"/>
  <c r="Y132" i="28"/>
  <c r="Z132" i="28"/>
  <c r="AB132" i="28"/>
  <c r="H133" i="28"/>
  <c r="H132" i="28" s="1"/>
  <c r="N133" i="28"/>
  <c r="N132" i="28" s="1"/>
  <c r="W133" i="28"/>
  <c r="W132" i="28" s="1"/>
  <c r="AA133" i="28"/>
  <c r="AA132" i="28"/>
  <c r="AE133" i="28"/>
  <c r="F8" i="7"/>
  <c r="F11" i="7"/>
  <c r="I11" i="7"/>
  <c r="P11" i="7" s="1"/>
  <c r="L11" i="7"/>
  <c r="R11" i="7" s="1"/>
  <c r="Q11" i="7"/>
  <c r="V11" i="7"/>
  <c r="W11" i="7"/>
  <c r="X11" i="7"/>
  <c r="Y11" i="7"/>
  <c r="Z11" i="7"/>
  <c r="AA11" i="7"/>
  <c r="AC11" i="7"/>
  <c r="C13" i="7"/>
  <c r="D13" i="7"/>
  <c r="E13" i="7"/>
  <c r="F13" i="7"/>
  <c r="G13" i="7"/>
  <c r="H13" i="7"/>
  <c r="N13" i="7"/>
  <c r="Q13" i="7"/>
  <c r="U13" i="7"/>
  <c r="U10" i="7" s="1"/>
  <c r="AE13" i="7"/>
  <c r="I14" i="7"/>
  <c r="M14" i="7"/>
  <c r="L14" i="7" s="1"/>
  <c r="V14" i="7"/>
  <c r="W14" i="7" s="1"/>
  <c r="I15" i="7"/>
  <c r="P15" i="7" s="1"/>
  <c r="L15" i="7"/>
  <c r="R15" i="7" s="1"/>
  <c r="T15" i="7"/>
  <c r="I16" i="7"/>
  <c r="K16" i="7" s="1"/>
  <c r="L16" i="7"/>
  <c r="P16" i="7"/>
  <c r="T16" i="7" s="1"/>
  <c r="I17" i="7"/>
  <c r="K17" i="7" s="1"/>
  <c r="L17" i="7"/>
  <c r="P17" i="7"/>
  <c r="T17" i="7" s="1"/>
  <c r="V17" i="7"/>
  <c r="I18" i="7"/>
  <c r="P18" i="7" s="1"/>
  <c r="L18" i="7"/>
  <c r="R18" i="7"/>
  <c r="I19" i="7"/>
  <c r="J19" i="7"/>
  <c r="J13" i="7" s="1"/>
  <c r="L19" i="7"/>
  <c r="I20" i="7"/>
  <c r="P20" i="7" s="1"/>
  <c r="T20" i="7" s="1"/>
  <c r="L20" i="7"/>
  <c r="C22" i="7"/>
  <c r="D22" i="7"/>
  <c r="E22" i="7"/>
  <c r="E10" i="7" s="1"/>
  <c r="F22" i="7"/>
  <c r="G22" i="7"/>
  <c r="H22" i="7"/>
  <c r="M22" i="7"/>
  <c r="N22" i="7"/>
  <c r="Q22" i="7"/>
  <c r="AB22" i="7"/>
  <c r="AE22" i="7"/>
  <c r="I23" i="7"/>
  <c r="J23" i="7"/>
  <c r="L23" i="7"/>
  <c r="R23" i="7" s="1"/>
  <c r="I24" i="7"/>
  <c r="J24" i="7"/>
  <c r="L24" i="7"/>
  <c r="I25" i="7"/>
  <c r="J25" i="7"/>
  <c r="P25" i="7" s="1"/>
  <c r="T25" i="7" s="1"/>
  <c r="L25" i="7"/>
  <c r="I26" i="7"/>
  <c r="J26" i="7"/>
  <c r="L26" i="7"/>
  <c r="R26" i="7" s="1"/>
  <c r="I27" i="7"/>
  <c r="J27" i="7"/>
  <c r="L27" i="7"/>
  <c r="R27" i="7" s="1"/>
  <c r="W27" i="7"/>
  <c r="AD27" i="7"/>
  <c r="I28" i="7"/>
  <c r="P28" i="7" s="1"/>
  <c r="T28" i="7" s="1"/>
  <c r="J28" i="7"/>
  <c r="L28" i="7"/>
  <c r="R28" i="7" s="1"/>
  <c r="I29" i="7"/>
  <c r="K29" i="7" s="1"/>
  <c r="O29" i="7" s="1"/>
  <c r="J29" i="7"/>
  <c r="L29" i="7"/>
  <c r="R29" i="7" s="1"/>
  <c r="V29" i="7"/>
  <c r="X29" i="7"/>
  <c r="Y29" i="7"/>
  <c r="Y22" i="7" s="1"/>
  <c r="AA29" i="7"/>
  <c r="AC29" i="7"/>
  <c r="AC22" i="7" s="1"/>
  <c r="AD29" i="7"/>
  <c r="I30" i="7"/>
  <c r="J30" i="7"/>
  <c r="L30" i="7"/>
  <c r="I31" i="7"/>
  <c r="J31" i="7"/>
  <c r="L31" i="7"/>
  <c r="V31" i="7"/>
  <c r="W31" i="7"/>
  <c r="X31" i="7"/>
  <c r="Z31" i="7"/>
  <c r="Z22" i="7" s="1"/>
  <c r="AA31" i="7"/>
  <c r="AA22" i="7" s="1"/>
  <c r="I32" i="7"/>
  <c r="P32" i="7" s="1"/>
  <c r="T32" i="7" s="1"/>
  <c r="J32" i="7"/>
  <c r="L32" i="7"/>
  <c r="R32" i="7" s="1"/>
  <c r="I33" i="7"/>
  <c r="K33" i="7" s="1"/>
  <c r="J33" i="7"/>
  <c r="L33" i="7"/>
  <c r="V33" i="7"/>
  <c r="I34" i="7"/>
  <c r="K34" i="7" s="1"/>
  <c r="J34" i="7"/>
  <c r="L34" i="7"/>
  <c r="I35" i="7"/>
  <c r="J35" i="7"/>
  <c r="K35" i="7" s="1"/>
  <c r="O35" i="7" s="1"/>
  <c r="L35" i="7"/>
  <c r="R35" i="7" s="1"/>
  <c r="I36" i="7"/>
  <c r="K36" i="7" s="1"/>
  <c r="O36" i="7" s="1"/>
  <c r="L36" i="7"/>
  <c r="R36" i="7" s="1"/>
  <c r="P36" i="7"/>
  <c r="T36" i="7" s="1"/>
  <c r="I37" i="7"/>
  <c r="L37" i="7"/>
  <c r="I38" i="7"/>
  <c r="J38" i="7"/>
  <c r="U38" i="7"/>
  <c r="I39" i="7"/>
  <c r="P39" i="7" s="1"/>
  <c r="L39" i="7"/>
  <c r="Q39" i="7"/>
  <c r="Q38" i="7" s="1"/>
  <c r="AE39" i="7"/>
  <c r="I40" i="7"/>
  <c r="P40" i="7" s="1"/>
  <c r="T40" i="7" s="1"/>
  <c r="N40" i="7"/>
  <c r="L40" i="7" s="1"/>
  <c r="V40" i="7"/>
  <c r="V39" i="7" s="1"/>
  <c r="V38" i="7" s="1"/>
  <c r="I41" i="7"/>
  <c r="N41" i="7"/>
  <c r="L41" i="7" s="1"/>
  <c r="W41" i="7"/>
  <c r="W39" i="7" s="1"/>
  <c r="W38" i="7" s="1"/>
  <c r="I42" i="7"/>
  <c r="N42" i="7"/>
  <c r="L42" i="7"/>
  <c r="R42" i="7" s="1"/>
  <c r="S42" i="7" s="1"/>
  <c r="Y42" i="7"/>
  <c r="Y39" i="7" s="1"/>
  <c r="Y38" i="7" s="1"/>
  <c r="I43" i="7"/>
  <c r="K43" i="7" s="1"/>
  <c r="N43" i="7"/>
  <c r="L43" i="7" s="1"/>
  <c r="R43" i="7" s="1"/>
  <c r="AB43" i="7"/>
  <c r="AB39" i="7" s="1"/>
  <c r="AB38" i="7" s="1"/>
  <c r="I44" i="7"/>
  <c r="K44" i="7" s="1"/>
  <c r="N44" i="7"/>
  <c r="L44" i="7" s="1"/>
  <c r="X44" i="7"/>
  <c r="X39" i="7" s="1"/>
  <c r="X38" i="7" s="1"/>
  <c r="I45" i="7"/>
  <c r="N45" i="7"/>
  <c r="L45" i="7" s="1"/>
  <c r="AD45" i="7"/>
  <c r="AD39" i="7" s="1"/>
  <c r="AD38" i="7" s="1"/>
  <c r="I46" i="7"/>
  <c r="K46" i="7" s="1"/>
  <c r="N46" i="7"/>
  <c r="AC46" i="7"/>
  <c r="AC39" i="7" s="1"/>
  <c r="AC38" i="7" s="1"/>
  <c r="I47" i="7"/>
  <c r="K47" i="7" s="1"/>
  <c r="N47" i="7"/>
  <c r="L47" i="7" s="1"/>
  <c r="R47" i="7" s="1"/>
  <c r="AA47" i="7"/>
  <c r="AA39" i="7"/>
  <c r="AA38" i="7" s="1"/>
  <c r="I48" i="7"/>
  <c r="N48" i="7"/>
  <c r="L48" i="7" s="1"/>
  <c r="R48" i="7" s="1"/>
  <c r="Z48" i="7"/>
  <c r="Z39" i="7" s="1"/>
  <c r="Z38" i="7" s="1"/>
  <c r="K49" i="7"/>
  <c r="S49" i="7" s="1"/>
  <c r="L49" i="7"/>
  <c r="Q49" i="7"/>
  <c r="T49" i="7" s="1"/>
  <c r="I50" i="7"/>
  <c r="N50" i="7"/>
  <c r="L50" i="7" s="1"/>
  <c r="AE50" i="7"/>
  <c r="AE38" i="7" s="1"/>
  <c r="L51" i="7"/>
  <c r="K50" i="7"/>
  <c r="R34" i="7"/>
  <c r="R33" i="7"/>
  <c r="R24" i="7"/>
  <c r="R20" i="7"/>
  <c r="R19" i="7"/>
  <c r="W17" i="7"/>
  <c r="X17" i="7" s="1"/>
  <c r="R16" i="7"/>
  <c r="X14" i="7"/>
  <c r="K11" i="7"/>
  <c r="O11" i="7"/>
  <c r="N131" i="28"/>
  <c r="N130" i="28" s="1"/>
  <c r="N127" i="28" s="1"/>
  <c r="AE129" i="28"/>
  <c r="AE123" i="28"/>
  <c r="AE90" i="28"/>
  <c r="O80" i="28"/>
  <c r="O79" i="28" s="1"/>
  <c r="N82" i="28"/>
  <c r="N80" i="28" s="1"/>
  <c r="N79" i="28" s="1"/>
  <c r="AB60" i="28"/>
  <c r="X60" i="28"/>
  <c r="V60" i="28"/>
  <c r="R60" i="28"/>
  <c r="P60" i="28"/>
  <c r="N60" i="28"/>
  <c r="L60" i="28"/>
  <c r="AE51" i="28"/>
  <c r="I23" i="28"/>
  <c r="AA23" i="28"/>
  <c r="Q23" i="28"/>
  <c r="K23" i="28"/>
  <c r="Z87" i="28"/>
  <c r="AE87" i="28" s="1"/>
  <c r="AE88" i="28"/>
  <c r="T55" i="28"/>
  <c r="AE50" i="28"/>
  <c r="W25" i="28"/>
  <c r="W24" i="28" s="1"/>
  <c r="W23" i="28" s="1"/>
  <c r="Y23" i="28"/>
  <c r="V23" i="28"/>
  <c r="T23" i="28"/>
  <c r="R23" i="28"/>
  <c r="P23" i="28"/>
  <c r="L23" i="28"/>
  <c r="J23" i="28"/>
  <c r="X18" i="28"/>
  <c r="X17" i="28"/>
  <c r="Z19" i="28"/>
  <c r="AE19" i="28" s="1"/>
  <c r="T11" i="28"/>
  <c r="W13" i="7"/>
  <c r="F11" i="37"/>
  <c r="H22" i="37"/>
  <c r="H21" i="37"/>
  <c r="H20" i="37"/>
  <c r="H19" i="37"/>
  <c r="G13" i="37"/>
  <c r="G12" i="37" s="1"/>
  <c r="G11" i="37" s="1"/>
  <c r="H12" i="37"/>
  <c r="Q11" i="37"/>
  <c r="T11" i="37"/>
  <c r="P11" i="37"/>
  <c r="K11" i="37"/>
  <c r="V11" i="35"/>
  <c r="N11" i="35"/>
  <c r="O11" i="37"/>
  <c r="L11" i="37"/>
  <c r="S16" i="36"/>
  <c r="S11" i="36" s="1"/>
  <c r="O94" i="28"/>
  <c r="P19" i="7"/>
  <c r="T19" i="7" s="1"/>
  <c r="K19" i="7"/>
  <c r="O19" i="7"/>
  <c r="R14" i="7"/>
  <c r="R13" i="7" s="1"/>
  <c r="N38" i="7"/>
  <c r="K40" i="7"/>
  <c r="O40" i="7" s="1"/>
  <c r="P27" i="7"/>
  <c r="T27" i="7" s="1"/>
  <c r="K27" i="7"/>
  <c r="S11" i="7"/>
  <c r="AE105" i="28"/>
  <c r="Z93" i="28"/>
  <c r="Z92" i="28" s="1"/>
  <c r="AE94" i="28"/>
  <c r="AE57" i="28"/>
  <c r="Z56" i="28"/>
  <c r="Z55" i="28"/>
  <c r="P35" i="7"/>
  <c r="T35" i="7" s="1"/>
  <c r="P33" i="7"/>
  <c r="T33" i="7" s="1"/>
  <c r="P29" i="7"/>
  <c r="T29" i="7" s="1"/>
  <c r="P14" i="7"/>
  <c r="T14" i="7" s="1"/>
  <c r="K14" i="7"/>
  <c r="O14" i="7" s="1"/>
  <c r="I127" i="28"/>
  <c r="Z112" i="28"/>
  <c r="G107" i="28"/>
  <c r="Z80" i="28"/>
  <c r="Z79" i="28" s="1"/>
  <c r="K48" i="7"/>
  <c r="P48" i="7"/>
  <c r="T48" i="7" s="1"/>
  <c r="J22" i="7"/>
  <c r="O17" i="7"/>
  <c r="R17" i="7"/>
  <c r="S17" i="7" s="1"/>
  <c r="AE132" i="28"/>
  <c r="W112" i="28"/>
  <c r="Q97" i="28"/>
  <c r="Q92" i="28"/>
  <c r="AE93" i="28"/>
  <c r="T61" i="28"/>
  <c r="AE62" i="28"/>
  <c r="Y14" i="7"/>
  <c r="Z14" i="7" s="1"/>
  <c r="AA14" i="7" s="1"/>
  <c r="AB14" i="7" s="1"/>
  <c r="AC14" i="7" s="1"/>
  <c r="S19" i="7"/>
  <c r="P50" i="7"/>
  <c r="T50" i="7" s="1"/>
  <c r="T38" i="7" s="1"/>
  <c r="P45" i="7"/>
  <c r="T45" i="7" s="1"/>
  <c r="X22" i="7"/>
  <c r="K26" i="7"/>
  <c r="O26" i="7" s="1"/>
  <c r="P26" i="7"/>
  <c r="T26" i="7" s="1"/>
  <c r="P23" i="7"/>
  <c r="T23" i="7" s="1"/>
  <c r="K23" i="7"/>
  <c r="C10" i="7"/>
  <c r="T112" i="28"/>
  <c r="T97" i="28" s="1"/>
  <c r="AE114" i="28"/>
  <c r="Z107" i="28"/>
  <c r="Z98" i="28"/>
  <c r="G60" i="28"/>
  <c r="R30" i="7"/>
  <c r="O49" i="7"/>
  <c r="R49" i="7"/>
  <c r="K42" i="7"/>
  <c r="P42" i="7"/>
  <c r="T42" i="7" s="1"/>
  <c r="V22" i="7"/>
  <c r="K18" i="7"/>
  <c r="O18" i="7" s="1"/>
  <c r="AE11" i="7"/>
  <c r="AE10" i="7" s="1"/>
  <c r="AE8" i="7" s="1"/>
  <c r="N112" i="28"/>
  <c r="O97" i="28"/>
  <c r="P34" i="7"/>
  <c r="T34" i="7" s="1"/>
  <c r="R31" i="7"/>
  <c r="AB127" i="28"/>
  <c r="S127" i="28"/>
  <c r="L127" i="28"/>
  <c r="AE89" i="28"/>
  <c r="AE84" i="28"/>
  <c r="R40" i="7"/>
  <c r="H10" i="7"/>
  <c r="R127" i="28"/>
  <c r="V97" i="28"/>
  <c r="Z25" i="28"/>
  <c r="Z24" i="28" s="1"/>
  <c r="AE46" i="28"/>
  <c r="AE56" i="28"/>
  <c r="K45" i="7"/>
  <c r="M11" i="36"/>
  <c r="F10" i="7"/>
  <c r="AE111" i="28"/>
  <c r="K97" i="28"/>
  <c r="G112" i="28"/>
  <c r="M97" i="28"/>
  <c r="H93" i="28"/>
  <c r="H92" i="28" s="1"/>
  <c r="J11" i="36"/>
  <c r="Q11" i="38"/>
  <c r="Q10" i="38" s="1"/>
  <c r="M11" i="37"/>
  <c r="W98" i="28"/>
  <c r="W97" i="28"/>
  <c r="AE69" i="28"/>
  <c r="U60" i="28"/>
  <c r="Q60" i="28"/>
  <c r="X51" i="28"/>
  <c r="X50" i="28" s="1"/>
  <c r="X23" i="28" s="1"/>
  <c r="M12" i="45"/>
  <c r="N17" i="45"/>
  <c r="N12" i="45" s="1"/>
  <c r="I12" i="45"/>
  <c r="R11" i="38"/>
  <c r="R10" i="38" s="1"/>
  <c r="AA60" i="28"/>
  <c r="G25" i="28"/>
  <c r="G24" i="28"/>
  <c r="G23" i="28" s="1"/>
  <c r="O23" i="7"/>
  <c r="L38" i="7"/>
  <c r="P38" i="7"/>
  <c r="S18" i="7"/>
  <c r="AE61" i="28"/>
  <c r="T60" i="28"/>
  <c r="X94" i="28"/>
  <c r="AE112" i="28"/>
  <c r="O27" i="7"/>
  <c r="A3" i="53" l="1"/>
  <c r="A3" i="37"/>
  <c r="I13" i="49"/>
  <c r="I11" i="49" s="1"/>
  <c r="T16" i="36"/>
  <c r="T11" i="36" s="1"/>
  <c r="O34" i="7"/>
  <c r="S34" i="7"/>
  <c r="O33" i="7"/>
  <c r="S33" i="7"/>
  <c r="O95" i="28"/>
  <c r="N93" i="28"/>
  <c r="N92" i="28" s="1"/>
  <c r="AE24" i="28"/>
  <c r="Z23" i="28"/>
  <c r="AE25" i="28"/>
  <c r="K39" i="7"/>
  <c r="O39" i="7" s="1"/>
  <c r="Z18" i="28"/>
  <c r="AE18" i="28" s="1"/>
  <c r="K31" i="7"/>
  <c r="D10" i="7"/>
  <c r="AA112" i="28"/>
  <c r="AA97" i="28" s="1"/>
  <c r="AE120" i="28"/>
  <c r="AE81" i="28"/>
  <c r="M60" i="28"/>
  <c r="O11" i="35"/>
  <c r="H14" i="37"/>
  <c r="AE23" i="28"/>
  <c r="P47" i="7"/>
  <c r="T47" i="7" s="1"/>
  <c r="S36" i="7"/>
  <c r="W22" i="7"/>
  <c r="W10" i="7" s="1"/>
  <c r="W8" i="7" s="1"/>
  <c r="J60" i="28"/>
  <c r="Z60" i="28"/>
  <c r="N23" i="28"/>
  <c r="N14" i="37"/>
  <c r="O47" i="7"/>
  <c r="H98" i="28"/>
  <c r="H97" i="28" s="1"/>
  <c r="U23" i="28"/>
  <c r="I22" i="7"/>
  <c r="I13" i="7"/>
  <c r="I10" i="7" s="1"/>
  <c r="I8" i="7" s="1"/>
  <c r="AE55" i="28"/>
  <c r="AE99" i="28"/>
  <c r="K15" i="7"/>
  <c r="S15" i="7" s="1"/>
  <c r="T11" i="7"/>
  <c r="X127" i="28"/>
  <c r="J97" i="28"/>
  <c r="G80" i="28"/>
  <c r="G79" i="28" s="1"/>
  <c r="L11" i="35"/>
  <c r="J11" i="37"/>
  <c r="S11" i="37"/>
  <c r="O44" i="7"/>
  <c r="S43" i="7"/>
  <c r="S47" i="7"/>
  <c r="O31" i="7"/>
  <c r="S31" i="7"/>
  <c r="O50" i="7"/>
  <c r="R50" i="7"/>
  <c r="O42" i="7"/>
  <c r="O43" i="7"/>
  <c r="Z17" i="28"/>
  <c r="AE17" i="28" s="1"/>
  <c r="AE92" i="28"/>
  <c r="K28" i="7"/>
  <c r="K32" i="7"/>
  <c r="O32" i="7" s="1"/>
  <c r="P44" i="7"/>
  <c r="T44" i="7" s="1"/>
  <c r="R37" i="7"/>
  <c r="S32" i="7"/>
  <c r="P31" i="7"/>
  <c r="T31" i="7" s="1"/>
  <c r="K30" i="7"/>
  <c r="S30" i="7" s="1"/>
  <c r="K25" i="7"/>
  <c r="K20" i="7"/>
  <c r="V13" i="7"/>
  <c r="V10" i="7" s="1"/>
  <c r="N10" i="7"/>
  <c r="N8" i="7" s="1"/>
  <c r="S27" i="7"/>
  <c r="Z97" i="28"/>
  <c r="S14" i="7"/>
  <c r="S40" i="7"/>
  <c r="AE107" i="28"/>
  <c r="S16" i="7"/>
  <c r="R44" i="7"/>
  <c r="S44" i="7" s="1"/>
  <c r="P46" i="7"/>
  <c r="T46" i="7" s="1"/>
  <c r="K38" i="7"/>
  <c r="O38" i="7" s="1"/>
  <c r="S35" i="7"/>
  <c r="AD22" i="7"/>
  <c r="K24" i="7"/>
  <c r="L22" i="7"/>
  <c r="R22" i="7" s="1"/>
  <c r="O15" i="7"/>
  <c r="M13" i="7"/>
  <c r="L13" i="7" s="1"/>
  <c r="S48" i="7"/>
  <c r="H18" i="37"/>
  <c r="Z86" i="28"/>
  <c r="AE86" i="28" s="1"/>
  <c r="S24" i="7"/>
  <c r="P43" i="7"/>
  <c r="T43" i="7" s="1"/>
  <c r="P41" i="7"/>
  <c r="T41" i="7" s="1"/>
  <c r="K41" i="7"/>
  <c r="K37" i="7"/>
  <c r="O37" i="7" s="1"/>
  <c r="P37" i="7"/>
  <c r="T37" i="7" s="1"/>
  <c r="S29" i="7"/>
  <c r="R25" i="7"/>
  <c r="O25" i="7"/>
  <c r="G10" i="7"/>
  <c r="K127" i="28"/>
  <c r="Z130" i="28"/>
  <c r="Z127" i="28" s="1"/>
  <c r="J127" i="28"/>
  <c r="J96" i="28" s="1"/>
  <c r="J10" i="28" s="1"/>
  <c r="H127" i="28"/>
  <c r="H96" i="28" s="1"/>
  <c r="T127" i="28"/>
  <c r="W60" i="28"/>
  <c r="H11" i="35"/>
  <c r="R11" i="37"/>
  <c r="S26" i="7"/>
  <c r="S23" i="7"/>
  <c r="O16" i="7"/>
  <c r="Q10" i="7"/>
  <c r="O96" i="28"/>
  <c r="M127" i="28"/>
  <c r="M96" i="28" s="1"/>
  <c r="M10" i="28" s="1"/>
  <c r="AE121" i="28"/>
  <c r="AE117" i="28"/>
  <c r="I97" i="28"/>
  <c r="I96" i="28" s="1"/>
  <c r="AB97" i="28"/>
  <c r="AB96" i="28" s="1"/>
  <c r="AB10" i="28" s="1"/>
  <c r="T19" i="35"/>
  <c r="T11" i="35" s="1"/>
  <c r="N18" i="37"/>
  <c r="N11" i="37" s="1"/>
  <c r="F11" i="38"/>
  <c r="F10" i="38" s="1"/>
  <c r="U97" i="28"/>
  <c r="N98" i="28"/>
  <c r="N97" i="28" s="1"/>
  <c r="N96" i="28" s="1"/>
  <c r="N10" i="28" s="1"/>
  <c r="Y60" i="28"/>
  <c r="AA127" i="28"/>
  <c r="AA96" i="28" s="1"/>
  <c r="AA10" i="28" s="1"/>
  <c r="AE119" i="28"/>
  <c r="N107" i="28"/>
  <c r="Y97" i="28"/>
  <c r="G98" i="28"/>
  <c r="G97" i="28" s="1"/>
  <c r="W80" i="28"/>
  <c r="W79" i="28" s="1"/>
  <c r="K80" i="28"/>
  <c r="Z11" i="28"/>
  <c r="P11" i="36"/>
  <c r="S17" i="45"/>
  <c r="S12" i="45" s="1"/>
  <c r="O12" i="45"/>
  <c r="R12" i="45"/>
  <c r="AD14" i="7"/>
  <c r="K96" i="28"/>
  <c r="T96" i="28"/>
  <c r="T10" i="28" s="1"/>
  <c r="O45" i="7"/>
  <c r="R45" i="7"/>
  <c r="S45" i="7" s="1"/>
  <c r="J10" i="7"/>
  <c r="J8" i="7" s="1"/>
  <c r="K8" i="7" s="1"/>
  <c r="K13" i="7"/>
  <c r="O13" i="7" s="1"/>
  <c r="P13" i="7"/>
  <c r="T18" i="7"/>
  <c r="T13" i="7" s="1"/>
  <c r="Q8" i="7"/>
  <c r="Y17" i="7"/>
  <c r="X13" i="7"/>
  <c r="X10" i="7" s="1"/>
  <c r="X8" i="7" s="1"/>
  <c r="R41" i="7"/>
  <c r="S41" i="7" s="1"/>
  <c r="O41" i="7"/>
  <c r="O30" i="7"/>
  <c r="H11" i="37"/>
  <c r="V8" i="7"/>
  <c r="V9" i="7" s="1"/>
  <c r="O24" i="7"/>
  <c r="U10" i="28"/>
  <c r="W94" i="28"/>
  <c r="L46" i="7"/>
  <c r="P30" i="7"/>
  <c r="T30" i="7" s="1"/>
  <c r="P24" i="7"/>
  <c r="Y127" i="28"/>
  <c r="Y96" i="28" s="1"/>
  <c r="Y10" i="28" s="1"/>
  <c r="S122" i="28"/>
  <c r="S112" i="28" s="1"/>
  <c r="S97" i="28" s="1"/>
  <c r="S96" i="28" s="1"/>
  <c r="AE122" i="28"/>
  <c r="P112" i="28"/>
  <c r="P97" i="28" s="1"/>
  <c r="L97" i="28"/>
  <c r="L96" i="28" s="1"/>
  <c r="L10" i="28" s="1"/>
  <c r="K60" i="28"/>
  <c r="I60" i="28"/>
  <c r="O48" i="7"/>
  <c r="X96" i="28"/>
  <c r="H60" i="28"/>
  <c r="H23" i="28"/>
  <c r="H10" i="28" s="1"/>
  <c r="P127" i="28"/>
  <c r="U127" i="28"/>
  <c r="U96" i="28" s="1"/>
  <c r="Q127" i="28"/>
  <c r="Q96" i="28" s="1"/>
  <c r="AE130" i="28"/>
  <c r="G127" i="28"/>
  <c r="W127" i="28"/>
  <c r="W96" i="28" s="1"/>
  <c r="V127" i="28"/>
  <c r="V96" i="28" s="1"/>
  <c r="V10" i="28" s="1"/>
  <c r="AE108" i="28"/>
  <c r="R97" i="28"/>
  <c r="R96" i="28" s="1"/>
  <c r="R10" i="28" s="1"/>
  <c r="O60" i="28"/>
  <c r="S60" i="28"/>
  <c r="S10" i="28" s="1"/>
  <c r="AE85" i="28"/>
  <c r="N11" i="38"/>
  <c r="N10" i="38" s="1"/>
  <c r="Q11" i="28"/>
  <c r="I11" i="37"/>
  <c r="L11" i="38"/>
  <c r="L10" i="38" s="1"/>
  <c r="N11" i="36"/>
  <c r="P96" i="28" l="1"/>
  <c r="P10" i="28" s="1"/>
  <c r="W9" i="7"/>
  <c r="Z10" i="28"/>
  <c r="S25" i="7"/>
  <c r="Z96" i="28"/>
  <c r="AE98" i="28"/>
  <c r="X95" i="28"/>
  <c r="O93" i="28"/>
  <c r="O92" i="28" s="1"/>
  <c r="O10" i="28" s="1"/>
  <c r="G96" i="28"/>
  <c r="G10" i="28" s="1"/>
  <c r="I10" i="28"/>
  <c r="O20" i="7"/>
  <c r="S20" i="7"/>
  <c r="S28" i="7"/>
  <c r="O28" i="7"/>
  <c r="M10" i="7"/>
  <c r="K22" i="7"/>
  <c r="O22" i="7" s="1"/>
  <c r="AE97" i="28"/>
  <c r="AE80" i="28"/>
  <c r="K79" i="28"/>
  <c r="AE79" i="28" s="1"/>
  <c r="S13" i="7"/>
  <c r="S37" i="7"/>
  <c r="S50" i="7"/>
  <c r="S38" i="7" s="1"/>
  <c r="R38" i="7"/>
  <c r="AE127" i="28"/>
  <c r="R10" i="7"/>
  <c r="S22" i="7"/>
  <c r="AE96" i="28"/>
  <c r="T24" i="7"/>
  <c r="P22" i="7"/>
  <c r="T22" i="7" s="1"/>
  <c r="T10" i="7" s="1"/>
  <c r="AE60" i="28"/>
  <c r="O46" i="7"/>
  <c r="R46" i="7"/>
  <c r="S46" i="7" s="1"/>
  <c r="X9" i="7"/>
  <c r="Q10" i="28"/>
  <c r="L10" i="7"/>
  <c r="M8" i="7"/>
  <c r="L8" i="7" s="1"/>
  <c r="Z17" i="7"/>
  <c r="Y13" i="7"/>
  <c r="Y10" i="7" s="1"/>
  <c r="Y8" i="7" s="1"/>
  <c r="Y9" i="7" s="1"/>
  <c r="K10" i="7"/>
  <c r="W95" i="28" l="1"/>
  <c r="W93" i="28" s="1"/>
  <c r="W92" i="28" s="1"/>
  <c r="W10" i="28" s="1"/>
  <c r="X93" i="28"/>
  <c r="X92" i="28" s="1"/>
  <c r="X10" i="28" s="1"/>
  <c r="K10" i="28"/>
  <c r="S10" i="7"/>
  <c r="P10" i="7"/>
  <c r="P8" i="7" s="1"/>
  <c r="T8" i="7" s="1"/>
  <c r="O10" i="7"/>
  <c r="AA17" i="7"/>
  <c r="Z13" i="7"/>
  <c r="Z10" i="7" s="1"/>
  <c r="Z8" i="7" s="1"/>
  <c r="Z9" i="7" s="1"/>
  <c r="AE10" i="28"/>
  <c r="R8" i="7"/>
  <c r="S8" i="7" s="1"/>
  <c r="O8" i="7"/>
  <c r="AB17" i="7" l="1"/>
  <c r="AA13" i="7"/>
  <c r="AA10" i="7" s="1"/>
  <c r="AA8" i="7" s="1"/>
  <c r="AA9" i="7" s="1"/>
  <c r="AC17" i="7" l="1"/>
  <c r="AB13" i="7"/>
  <c r="AB10" i="7" s="1"/>
  <c r="AB8" i="7" s="1"/>
  <c r="AB9" i="7" s="1"/>
  <c r="AD17" i="7" l="1"/>
  <c r="AD13" i="7" s="1"/>
  <c r="AD10" i="7" s="1"/>
  <c r="AD8" i="7" s="1"/>
  <c r="AD9" i="7" s="1"/>
  <c r="AC13" i="7"/>
  <c r="AC10" i="7" s="1"/>
  <c r="AC8" i="7" s="1"/>
  <c r="AC9" i="7" s="1"/>
</calcChain>
</file>

<file path=xl/comments1.xml><?xml version="1.0" encoding="utf-8"?>
<comments xmlns="http://schemas.openxmlformats.org/spreadsheetml/2006/main">
  <authors>
    <author>Admin</author>
  </authors>
  <commentList>
    <comment ref="O57" authorId="0">
      <text>
        <r>
          <rPr>
            <b/>
            <sz val="9"/>
            <color indexed="81"/>
            <rFont val="Tahoma"/>
            <family val="2"/>
          </rPr>
          <t>Admin:</t>
        </r>
        <r>
          <rPr>
            <sz val="9"/>
            <color indexed="81"/>
            <rFont val="Tahoma"/>
            <family val="2"/>
          </rPr>
          <t xml:space="preserve">
NS tỉnh 1,350; khác 300, DA đã được duyệt
</t>
        </r>
      </text>
    </comment>
  </commentList>
</comments>
</file>

<file path=xl/sharedStrings.xml><?xml version="1.0" encoding="utf-8"?>
<sst xmlns="http://schemas.openxmlformats.org/spreadsheetml/2006/main" count="1484" uniqueCount="744">
  <si>
    <t>TT</t>
  </si>
  <si>
    <t>Danh mục công trình, dự án</t>
  </si>
  <si>
    <t>Địa điểm XD</t>
  </si>
  <si>
    <t>Quy mô đầu tư</t>
  </si>
  <si>
    <t>Thời gian KC-HT</t>
  </si>
  <si>
    <t>Khối lượng hoàn thành đến 31/12/2017</t>
  </si>
  <si>
    <t>Vốn đã cấp đến 31/12/2015</t>
  </si>
  <si>
    <t>Kế hoạch đầu tư công trung hạn đã giao năm 2016 - 2017</t>
  </si>
  <si>
    <t>Dự kiến Kế hoạch năm 2018</t>
  </si>
  <si>
    <t>Chủ đầu tư</t>
  </si>
  <si>
    <t>Ghi chú</t>
  </si>
  <si>
    <t xml:space="preserve">Số ngày tháng năm quyết định </t>
  </si>
  <si>
    <t xml:space="preserve">TMĐT </t>
  </si>
  <si>
    <t>KH đầu tư công theo NQ số 51</t>
  </si>
  <si>
    <t>Trong đó KH năm 2016</t>
  </si>
  <si>
    <t>Trong đó KH năm 2017</t>
  </si>
  <si>
    <t xml:space="preserve">Tổng số </t>
  </si>
  <si>
    <t>Trong đó</t>
  </si>
  <si>
    <t>Tổng số</t>
  </si>
  <si>
    <t>NS tỉnh (vốn đầu tư công)</t>
  </si>
  <si>
    <t>Nguồn khác</t>
  </si>
  <si>
    <t>NS tỉnh</t>
  </si>
  <si>
    <t>I</t>
  </si>
  <si>
    <t>Giáo dục và Đào tạo</t>
  </si>
  <si>
    <t>A</t>
  </si>
  <si>
    <t>Khối THPT và Mầm non</t>
  </si>
  <si>
    <t>a</t>
  </si>
  <si>
    <t>Sông Lô</t>
  </si>
  <si>
    <t>Vĩnh Yên</t>
  </si>
  <si>
    <t>Yên Lạc</t>
  </si>
  <si>
    <t>Tam Đảo</t>
  </si>
  <si>
    <t>Phúc Yên</t>
  </si>
  <si>
    <t>Vĩnh Tường</t>
  </si>
  <si>
    <t>Lập Thạch</t>
  </si>
  <si>
    <t>Sở Giáo dục và Đào tạo</t>
  </si>
  <si>
    <t>2016-2018</t>
  </si>
  <si>
    <t>Trên địa bàn tỉnh</t>
  </si>
  <si>
    <t>b</t>
  </si>
  <si>
    <t>Bình Xuyên</t>
  </si>
  <si>
    <t>c</t>
  </si>
  <si>
    <t>Dự án mới</t>
  </si>
  <si>
    <t>Trường THPT Trần Hưng Đạo</t>
  </si>
  <si>
    <t>Tam Dương</t>
  </si>
  <si>
    <t>2016-2020</t>
  </si>
  <si>
    <t>Cải tạo, sửa chữa trung tâm GDTX và Dạy nghề huyện Lập Thạch</t>
  </si>
  <si>
    <t>2017-2019</t>
  </si>
  <si>
    <t>3479/QĐ-UBND ngày 28/10/2016</t>
  </si>
  <si>
    <t>Cải tạo, sửa chữa trường THPT Bình Xuyên</t>
  </si>
  <si>
    <t>Cải tạo, sửa chữa 02 nhà lớp học, nhà thể chất, nhà điều hành</t>
  </si>
  <si>
    <t>2018 - 2019</t>
  </si>
  <si>
    <t>2242/QĐ-UBND ngày 11/8/2017</t>
  </si>
  <si>
    <t>Cải tạo nhà điều hành, sân vườn và các hạng mục phụ trợ trường THPT Nguyễn Viết Xuân</t>
  </si>
  <si>
    <t>2018-2019</t>
  </si>
  <si>
    <t>1360/QĐ-UBND ngày 08/5/2017</t>
  </si>
  <si>
    <t>Cải tạo trường THPT Tam Dương</t>
  </si>
  <si>
    <t>2018- 2019</t>
  </si>
  <si>
    <t>Cải tạo, sửa chữa nhà lớp học đa năng, nhà rèn luyện thể chất trường THPT Xuân Hòa</t>
  </si>
  <si>
    <t>2018-2020</t>
  </si>
  <si>
    <t>Cải tạo nhà lớp học 2 tầng 8 phòng, nhà lớp học đa năng và các xây mới các hạng mục phụ trợ tại trường THPT Vĩnh Tường</t>
  </si>
  <si>
    <t>2919/QĐ-UBND ngày 16/9/2016</t>
  </si>
  <si>
    <t>Cải tạo nhà lớp học 4 tầng trường THPT Lê Xoay</t>
  </si>
  <si>
    <t>Cải tạo, sửa chữa Nhà lớp học 2 tầng 10 phòng học trường THPT Liễn Sơn</t>
  </si>
  <si>
    <t>cải tạo, sửa chữa</t>
  </si>
  <si>
    <t>2554/QĐ-UBND ngày 18/9/2017</t>
  </si>
  <si>
    <t>Cải tạo, sửa chữa nhà điều hành, 02 nhà lớp học trường THPT Võ Thị Sáu</t>
  </si>
  <si>
    <t>2019-2020</t>
  </si>
  <si>
    <t>2748/QĐ-UBND ngày 25/8/2016</t>
  </si>
  <si>
    <t>Nhà rèn luyện thể chất trường PT THCS DTNT Lập Thạch</t>
  </si>
  <si>
    <t>2030/QĐ-UBND ngày 20/7/2017</t>
  </si>
  <si>
    <t>Nhà lớp học bộ môn 2 tầng 4 phòng THPT Đội Cấn</t>
  </si>
  <si>
    <t>Tam đảo</t>
  </si>
  <si>
    <t>Cải tạo, sửa chữa nhà lớp học 2 tầng 12 phòng học trường THPT Tam Đảo II</t>
  </si>
  <si>
    <t>Tam Dđảo</t>
  </si>
  <si>
    <t>Cải tạo nhà điều hành trung tâm GDTX tỉnh</t>
  </si>
  <si>
    <t>Cải tạo nhà điều hành</t>
  </si>
  <si>
    <t>2553/QĐ-UBND ngày 18/9/2017</t>
  </si>
  <si>
    <t>Mở rộng Nhà điều hành, cải tạo Nhà rèn luyện thể chất, Nhà lớp học đa năng, Nhà vệ sinh chung và Tường rào của Trường THPT Ngô Gia Tự</t>
  </si>
  <si>
    <t xml:space="preserve"> </t>
  </si>
  <si>
    <t>Nhà rèn luyện thể chất trường THPT Bình Sơn</t>
  </si>
  <si>
    <t>981/QĐ-UBND ngày 29/3/2017</t>
  </si>
  <si>
    <t>Cải tạo sân vườn, tường rào và các hạng mục phụ trợ trường THPT Bến Tre</t>
  </si>
  <si>
    <t>Cải tạo hàng rào, rãnh thoát nước, sân vườn, nhà WC, nhà để xe GV</t>
  </si>
  <si>
    <t>2665/QĐ-UBND ngày 05/10/2017</t>
  </si>
  <si>
    <t>Dự án xây dựng trường THCS Đồng Tĩnh huyện Tam Dương</t>
  </si>
  <si>
    <t>Trường THCS Bá Hiến giai đoạn 2</t>
  </si>
  <si>
    <t>B</t>
  </si>
  <si>
    <t>VY</t>
  </si>
  <si>
    <t>Sở LĐTBXH</t>
  </si>
  <si>
    <t>Hệ thống xử lý nước thải của TT GDLĐXH tỉnh</t>
  </si>
  <si>
    <t>Nhà bếp, nhà ăn, nhà để xe cho cán bộ học viên tại khu mở rộng Trung tâm GDLĐXH tỉnh Vĩnh Phúc</t>
  </si>
  <si>
    <t>2017-2020</t>
  </si>
  <si>
    <t>Cải tạo, nâng cấp hạng mục sân, vườn của trường CĐ nghề Vĩnh Phúc</t>
  </si>
  <si>
    <t>683/QĐ-CT ngày 03/3/2017</t>
  </si>
  <si>
    <t>CĐ nghề Vĩnh Phúc</t>
  </si>
  <si>
    <t>II</t>
  </si>
  <si>
    <t xml:space="preserve"> Tam Dương</t>
  </si>
  <si>
    <t xml:space="preserve">Dự án khởi công mới </t>
  </si>
  <si>
    <t>Xây dựng tượng đài anh hùng Liệt sĩ Nguyễn Viết Xuân</t>
  </si>
  <si>
    <t>BCH đoàn tỉnh Vĩnh Phúc</t>
  </si>
  <si>
    <t>Lĩnh vực Khoa học và Công nghệ</t>
  </si>
  <si>
    <t>thiết bị</t>
  </si>
  <si>
    <t>Sở Nội vụ</t>
  </si>
  <si>
    <t xml:space="preserve">Sở Khoa học và Công nghệ </t>
  </si>
  <si>
    <t>1</t>
  </si>
  <si>
    <t>Đầu tư trang thiết bị cho phòng phân tích, đánh giá chất lượng nông sản, thực phẩm</t>
  </si>
  <si>
    <t>QĐ CTĐT 3518/QĐ-UBND ngày 31/10/2016</t>
  </si>
  <si>
    <t>Trung tâm kiểm nghiệm, chứng nhận chất lượng đất và vật tư nông nghiệp Vĩnh Phúc</t>
  </si>
  <si>
    <t>2</t>
  </si>
  <si>
    <t>Đầu tư thí điểm áp dụng công nghệ mới trong việc xử lý chất thải y tế ở một số bệnh viện và Trung tâm y tế cấp huyện đang có những bức xúc về môi trường</t>
  </si>
  <si>
    <t>Tam dương, bình xuyên, tam đảo</t>
  </si>
  <si>
    <t>thiết bị+xây lắp</t>
  </si>
  <si>
    <t>QĐ phê duyệt CTĐT 795/QĐ-UBND ngày 15/3/2017</t>
  </si>
  <si>
    <t>3</t>
  </si>
  <si>
    <t>Xây dựng mô hình nhà kính ứng dụng công nghệ cao tại Trung tâm ứng dụng tiến bộ KHCN Vĩnh Phúc</t>
  </si>
  <si>
    <t xml:space="preserve">QĐ CTĐT 693/QĐ-UBND ngày 6/3/2017; QĐ DA 2134/QĐ-UBND ngày 28/7/2017 </t>
  </si>
  <si>
    <t>4</t>
  </si>
  <si>
    <t>Đầu tư nâng cấp mạng LAN và bổ sung thiết bị CNTT cho Sở Khoa học và Công nghệ và các đơn vị trực thuộc</t>
  </si>
  <si>
    <t>vĩnh yên</t>
  </si>
  <si>
    <t>QĐ phê duyệt CTĐT số 1062/QĐ-UBND ngày 5/4/2017</t>
  </si>
  <si>
    <t>5</t>
  </si>
  <si>
    <t>Đầu tư thiết bị cho Đài truyền thanh huyện Sông Lô</t>
  </si>
  <si>
    <t>thiết bị+ xây lắp</t>
  </si>
  <si>
    <t>UBND huyện sông lô</t>
  </si>
  <si>
    <t>Sở Thông tin và Truyền thông</t>
  </si>
  <si>
    <t>thiết bị CNTT</t>
  </si>
  <si>
    <t>UBND huyện Tam Dương</t>
  </si>
  <si>
    <t>Triển khai dịch vụ công trực tuyến mức độ 3,4 gồm: 34 dịch vụ công cấp tỉnh, 04 dịch vụ công cấp huyện, 04 dịch vụ công cấp xã</t>
  </si>
  <si>
    <t>thiết bị + phần mềm</t>
  </si>
  <si>
    <t>Nâng cấp, hoàn thiện hệ thống mạng LAN và bổ sung thiết bị CNTT tại UBND huyện Lập Thạch</t>
  </si>
  <si>
    <t>1675/QĐ-UBND ngày 18/5/2016</t>
  </si>
  <si>
    <t>UBND Huyện Lập thạch</t>
  </si>
  <si>
    <t>UBND Huyện Tam Đảo</t>
  </si>
  <si>
    <t>Nâng cấp, hoàn thiện hệ thống mạng LAN và bổ sung thiết bị CNTT tại UBND huyện Vĩnh Tường</t>
  </si>
  <si>
    <t>UBND huyện Vĩnh Tường</t>
  </si>
  <si>
    <t>Nâng cấp, hoàn thiện hệ thống mạng LAN và bổ sung thiết bị CNTT tại UBND huyện Yên Lạc</t>
  </si>
  <si>
    <t>UBND Huyện Yên Lạc</t>
  </si>
  <si>
    <t>6</t>
  </si>
  <si>
    <t>Nâng cấp, hoàn thiện hệ thống mạng LAN và bổ sung thiết bị CNTT tại UBND huyện Bình Xuyên</t>
  </si>
  <si>
    <t>UBND Huyện Bình xuyên</t>
  </si>
  <si>
    <t>7</t>
  </si>
  <si>
    <t xml:space="preserve">Xây dựng điểm một số mạng LAN xã, phường </t>
  </si>
  <si>
    <t>Sở Tài nguyên và Môi trường</t>
  </si>
  <si>
    <t>III</t>
  </si>
  <si>
    <t>IV</t>
  </si>
  <si>
    <t>V</t>
  </si>
  <si>
    <t>Công an tỉnh</t>
  </si>
  <si>
    <t xml:space="preserve">Nhà làm việc Công an tỉnh </t>
  </si>
  <si>
    <t>1924/QĐ-CT ngày 10/6/2016</t>
  </si>
  <si>
    <t>Cơ sở làm việc Công an thị xã Phúc Yên</t>
  </si>
  <si>
    <t>2017- 2021</t>
  </si>
  <si>
    <t>905/QĐ-BCA-H43 ngày 24/3/2017</t>
  </si>
  <si>
    <t>Cải tạo, nâng cấp Hồ thương binh trong căn cứ Hậu cần/Bộ CHQS tỉnh</t>
  </si>
  <si>
    <t>T. Mỹ B.Xuyên</t>
  </si>
  <si>
    <t>Lĩnh vực Quân sự</t>
  </si>
  <si>
    <t>2039/QĐ-UBND ngày 20/7/2017</t>
  </si>
  <si>
    <t>BCH Quân sự tỉnh</t>
  </si>
  <si>
    <t>Lĩnh vực PCCC</t>
  </si>
  <si>
    <t>Dự án Trung tâm đào tạo, huấn luyện PCCC và cứu nạn, cứu hộ thuộc Cảnh sát PCCC tỉnh Vĩnh Phúc</t>
  </si>
  <si>
    <t>xã Kim Long</t>
  </si>
  <si>
    <t>2016 - 2020</t>
  </si>
  <si>
    <t>1007/QĐ-BCA-H43 ngày 31/3/2017</t>
  </si>
  <si>
    <t>Cảnh sát PCCC tỉnh Vĩnh Phúc</t>
  </si>
  <si>
    <t>Hạ tầng du lịch</t>
  </si>
  <si>
    <t>Khu đường dạo ven hồ Đại Lải</t>
  </si>
  <si>
    <t>Phúc yên</t>
  </si>
  <si>
    <t>UBND thị xã Phúc Yên</t>
  </si>
  <si>
    <t>TỔNG SỐ</t>
  </si>
  <si>
    <t>VI</t>
  </si>
  <si>
    <t>VII</t>
  </si>
  <si>
    <t>VIII</t>
  </si>
  <si>
    <t>IX</t>
  </si>
  <si>
    <t>X</t>
  </si>
  <si>
    <t>XI</t>
  </si>
  <si>
    <t>UBND thành phố Vĩnh Yên</t>
  </si>
  <si>
    <t>UBND huyện Bình Xuyên</t>
  </si>
  <si>
    <t>UBND huyện Lập Thạch</t>
  </si>
  <si>
    <t>Cải tạo sân vườn, tường rào Trụ sở Tỉnh đoàn Vĩnh Phúc</t>
  </si>
  <si>
    <t>Cải tạo khuôn viên bảo tàng thành khu công viên</t>
  </si>
  <si>
    <t>891/QĐ-UBND ngày 21/3/2017</t>
  </si>
  <si>
    <t>3416/QĐ-UBND ngày 28/10/2016</t>
  </si>
  <si>
    <t>Vốn lĩnh vực Nông nghiệp &amp;PTNT</t>
  </si>
  <si>
    <t>Các đơn vị trực thuộc Sở Nông nghiệp &amp; PTNT</t>
  </si>
  <si>
    <t>Sở Nông nghiệp &amp; PTNT</t>
  </si>
  <si>
    <t>Các Công ty TNHH MTV thủy lợi</t>
  </si>
  <si>
    <t>Liễn Sơn</t>
  </si>
  <si>
    <t>TX Phúc Yên</t>
  </si>
  <si>
    <t>Công trình khởi công mới năm 2018</t>
  </si>
  <si>
    <t xml:space="preserve"> Cải tạo, nâng cấp trục tiêu Cầu Đen  xã Thái Hòa, Liễn Sơn, huyện Lập Thạch</t>
  </si>
  <si>
    <t xml:space="preserve"> Cải tạo, nâng cấp trục tiêu Cây Tranh- Cầu Ổi  xã Bắc Bình, huyện Lập Thạch</t>
  </si>
  <si>
    <t xml:space="preserve"> Cải tạo, nâng cấp trục tiêu Đồng Môn đi Cầu Sa Tiên Lữ huyện Lập Thạch</t>
  </si>
  <si>
    <t xml:space="preserve">  Cải tạo, nâng cấp trục tiêu thị trấn Lập Thạch đi Cầu Triệu huyện Lập Thạch</t>
  </si>
  <si>
    <t xml:space="preserve"> Cải tạo, nâng cấp hồ Đồng Giềng và Trạm bơm Thôn Đình, xã Thanh Vân, huyện Tam Dương</t>
  </si>
  <si>
    <t>Cải tạo nâng cấp trạm bơm Đại Phùng I thị xã Phúc Yên</t>
  </si>
  <si>
    <t>Công trình chuẩn bị đầu tư năm 2018</t>
  </si>
  <si>
    <t>Cải tạo nâng cấp sông Cà lồ Cụt trên địa bàn thị xã Phúc Yên</t>
  </si>
  <si>
    <t>2725/QĐ-UBND ngày 17/10/2017</t>
  </si>
  <si>
    <t>2728/QĐ-UBND ngày 17/10/2017</t>
  </si>
  <si>
    <t>2723/QĐ-UBND ngày 17/10/2017</t>
  </si>
  <si>
    <t>3503/QĐ-UBND; ngày 09/12/2015</t>
  </si>
  <si>
    <t>KẾ HOẠCH ĐẦU TƯ CÔNG NĂM 2018 CÁC NGÀNH LĨNH VỰC</t>
  </si>
  <si>
    <t>C</t>
  </si>
  <si>
    <t>Trả nợ vay ngân hàng phát triển</t>
  </si>
  <si>
    <t>UBND xã Bá Hiến</t>
  </si>
  <si>
    <t>Quỹ phát triển đất</t>
  </si>
  <si>
    <t>Chương trình xây dựng nông thôn mới</t>
  </si>
  <si>
    <t xml:space="preserve">Quyết định đầu tư </t>
  </si>
  <si>
    <t>Đơn vị: Triệu đồng</t>
  </si>
  <si>
    <t>Danh mục công trình</t>
  </si>
  <si>
    <t>Kế hoạch năm 2017</t>
  </si>
  <si>
    <t>Giao thông vận tải</t>
  </si>
  <si>
    <t>Sở Giao thông vận tải</t>
  </si>
  <si>
    <t>-</t>
  </si>
  <si>
    <t>Y tế</t>
  </si>
  <si>
    <t>Nâng cấp, cải tạo mở rộng ĐT 306
 từ Km 19+200 – Km 20+553</t>
  </si>
  <si>
    <t>1791/QĐ-CT ngày 27/5/2016</t>
  </si>
  <si>
    <t>Đường 310 đoạn Km 7+800 đến Km 10+00</t>
  </si>
  <si>
    <t>842/QĐ-CT ngày 14/3/2016</t>
  </si>
  <si>
    <t>Đường tỉnh 307 (km12+500 đến km 16+500)</t>
  </si>
  <si>
    <t>851/QĐ-UBND ngày 14/3/2016</t>
  </si>
  <si>
    <t>Cầu Trắng thuộc đường Văn Tiến - Phú Xuân - Tự Lập</t>
  </si>
  <si>
    <t>318/QĐ-CT ngày 26/01/2016</t>
  </si>
  <si>
    <t>Dự án Cải tạo, nâng cấp ĐT.307 đoạn từ Km24+500-:-Km27+000</t>
  </si>
  <si>
    <t>DỰ KIẾN CƠ CẤU VỐN ĐẦU TƯ CÔNG NĂM 2018 - THEO ĐỊA BÀN</t>
  </si>
  <si>
    <t>(NGUỒN VỐN CÂN ĐỐI NGÂN SÁCH ĐỊA PHƯƠNG)</t>
  </si>
  <si>
    <t xml:space="preserve"> Đơn vị Triệu đồng</t>
  </si>
  <si>
    <t>STT</t>
  </si>
  <si>
    <t>Đề xuất Điều chỉnh cơ cấu</t>
  </si>
  <si>
    <t>10% dự phòng</t>
  </si>
  <si>
    <t>Dự kiến giãn tiến độ 15%</t>
  </si>
  <si>
    <t>Cơ cấu vốn đầu tư công trung hạn 2016-2020 được giao chi tiết</t>
  </si>
  <si>
    <t>Số vốn đầu tư công trung hạn đã giao</t>
  </si>
  <si>
    <t>Tỷ lệ vốn trung hạn đã giao/tổng vốn được phân bổ chi tiết (%)</t>
  </si>
  <si>
    <t>Cơ cấu đầu tư còn lại giai đoạn 2018-2020</t>
  </si>
  <si>
    <t xml:space="preserve">Dự kiến cơ cấu vốn đầu tư công năm 2018 </t>
  </si>
  <si>
    <t>Tổng vốn 3 năm 2016-2018</t>
  </si>
  <si>
    <t>Tỷ lệ Vốn đầu tư 3 năm 2016-2018/Tổng vốn 5 năm 2016-2020</t>
  </si>
  <si>
    <t>Số vốn trung hạn còn lại của năm 2019-2020</t>
  </si>
  <si>
    <t>Chưa phân khai chi tiết</t>
  </si>
  <si>
    <t>Chuyển NV y tế xã từ NS cấp huyện lên NS cấp tỉnh</t>
  </si>
  <si>
    <t>Điều chỉnh giảm vốn KHCN cho một số ngành</t>
  </si>
  <si>
    <t>Bổ sung tăng vốn NSĐP (theo CV 916)</t>
  </si>
  <si>
    <t>Chia ra</t>
  </si>
  <si>
    <t>Kế hoạch năm 2016</t>
  </si>
  <si>
    <t>Tỷ lệ</t>
  </si>
  <si>
    <t>Ngân sách tỉnh quản lý</t>
  </si>
  <si>
    <t>Công trình trọng điểm và các nhiệm vụ quan trọng của tỉnh</t>
  </si>
  <si>
    <t>trong đó có đối ứng các dự án ODA 468 tỷ đồng</t>
  </si>
  <si>
    <t>Trong đó có: Các dự án trọng điểm; Đối ứng ODA và NSTW, các nhiệm vụ quan trọng khác của tỉnh</t>
  </si>
  <si>
    <t>Các chương trình nhiệm vụ, Nghị quyết</t>
  </si>
  <si>
    <t>bố trí theo nhiệm vụ</t>
  </si>
  <si>
    <t>Chương trình hỗ trợ xã nghèo</t>
  </si>
  <si>
    <t>Hỗ trợ xã theo hạ tầng các xã mất đất theo NQ số 107 và 19</t>
  </si>
  <si>
    <t xml:space="preserve"> Đối ứng ODA </t>
  </si>
  <si>
    <t>3 dự án WB, ADB và OFID được bố trí trong vốn trọng điểm</t>
  </si>
  <si>
    <t>Hạ tầng Vĩnh Yên Phúc Yên</t>
  </si>
  <si>
    <t xml:space="preserve">Các chương trình, nghị quyết thực hiện nông thôn mới </t>
  </si>
  <si>
    <t>Dự kiến năm 2018 hoàn thành 4 xã NTM; Số còn lại bố trí hoàn thành vào năm 2019</t>
  </si>
  <si>
    <t>Các ngành, lĩnh vực</t>
  </si>
  <si>
    <t>Khoa học công nghệ và Công nghệ thông tin</t>
  </si>
  <si>
    <t>Công cộng hạ tầng</t>
  </si>
  <si>
    <t>Văn hoá, Thể thao và du lịch</t>
  </si>
  <si>
    <t>Trong đó Dự kiến vốn năm 2018 cho lĩnh vực Du lịch là: 26 tỷ đồng</t>
  </si>
  <si>
    <t>Nông nghiệp và PTNT</t>
  </si>
  <si>
    <t>Quốc phòng</t>
  </si>
  <si>
    <t>Tài nguyên và Môi trường</t>
  </si>
  <si>
    <t xml:space="preserve"> đã bao gồm kinh phí đo đạc từ tiền sử dụng đất</t>
  </si>
  <si>
    <t>Sở cảnh sát PCCC</t>
  </si>
  <si>
    <t>Trụ sở QLNN</t>
  </si>
  <si>
    <t xml:space="preserve">Xã hội </t>
  </si>
  <si>
    <t>Thông tin (phục vụ xuất bản, báo chí, truyền hình,…)</t>
  </si>
  <si>
    <t>bố trí hết vốn trung hạn 2016-2020 để hoàn thành dự án</t>
  </si>
  <si>
    <t>Công nghiệp và thương mại</t>
  </si>
  <si>
    <t>Nguồn vốn phân cấp về cho các huyện, thành, thị</t>
  </si>
  <si>
    <t>Nguồn nguyên tắc và tiêu chí</t>
  </si>
  <si>
    <t xml:space="preserve">Vĩnh Tường </t>
  </si>
  <si>
    <t>Vượt thu cấp huyện, xã</t>
  </si>
  <si>
    <t>Nguồn thu từ đất</t>
  </si>
  <si>
    <t>Trong đó: bổ sung có mục tiêu và chuyển cân đối ngân sách về cho thành phố Vĩnh Yên thực hiện đầu tư hạ tầng đô thị</t>
  </si>
  <si>
    <t>UBND huyện Sông Lô</t>
  </si>
  <si>
    <t>2784/QĐ-UBND ngày 20/10/2017</t>
  </si>
  <si>
    <t>2782/QĐ-UBND ngày 20/10/2017</t>
  </si>
  <si>
    <t>2781/QĐ-UBND ngày 20/10/2017</t>
  </si>
  <si>
    <t>2785/QĐ-UBND ngày 20/10/2017</t>
  </si>
  <si>
    <t>Cải tạo, nâng cấp đường nội bộ và các hạng mục phụ trợ Trung tâm GDTX tỉnh</t>
  </si>
  <si>
    <t>cải tạo, phụ trợ</t>
  </si>
  <si>
    <t>2783/QĐ-UBND ngày 20/10/2017</t>
  </si>
  <si>
    <t>2 tầng 6 phòng</t>
  </si>
  <si>
    <t>Tu bổ, tôn tạo Đình Đình Chu, xã Đình Chu, huyện Lập Thạch</t>
  </si>
  <si>
    <t>Hỗ trợ tu bổ, sửa chữa di tích đình Vân Giang, Lý Nhân, Vĩnh Tường</t>
  </si>
  <si>
    <t>UBND xã Lý Nhân</t>
  </si>
  <si>
    <t>Hỗ trợ các chương trình, nghị quyết của các thị trấn</t>
  </si>
  <si>
    <t>Biểu số 04</t>
  </si>
  <si>
    <t>Biểu số 06</t>
  </si>
  <si>
    <t>Biểu số 09</t>
  </si>
  <si>
    <t>3538/QĐ-CT ngày 31/10/2016</t>
  </si>
  <si>
    <t>Cải tạo 03 nhà lớp học, làm mới nhà để xe</t>
  </si>
  <si>
    <t>2802/QĐ-UBND ngày 23/10/2017</t>
  </si>
  <si>
    <t>Nhà lớp học 2 tầng 6 phòng học trường MN cơ sở 1 xã Phương Khoan, huyện Sông Lô</t>
  </si>
  <si>
    <t>2986/QĐ-UBND ngày 30/10/2017</t>
  </si>
  <si>
    <t>Đầu tư xây dựng công trình trường THPT Nguyễn Thị Giang (tại địa điểm mới)</t>
  </si>
  <si>
    <t>3015/QĐ-UBND ngày 30/10/2017</t>
  </si>
  <si>
    <t>KHCN và CNTT</t>
  </si>
  <si>
    <t>V.1</t>
  </si>
  <si>
    <t>V.2</t>
  </si>
  <si>
    <t>Lĩnh vực Công nghệ thông tin</t>
  </si>
  <si>
    <t xml:space="preserve">Nhà điều hành + thư viện; Nhà lớp học lý thuyết 3t12ph; Nhà lớp học lý thuyết + bộ môn 3t12ph, nhà RLTC... </t>
  </si>
  <si>
    <t>Cải tạo, sửa chữa</t>
  </si>
  <si>
    <t>2t4ph</t>
  </si>
  <si>
    <t>850m2</t>
  </si>
  <si>
    <t>Nhà điều hành, nhà lớp học</t>
  </si>
  <si>
    <t>Nhà lớp học 2 tầng 04 phòng học và cải tạo, sửa chữa nhà lớp học 2 tầng 08 phòng học trường Mầm non Ngọc Mỹ, huyện Lập Thạch</t>
  </si>
  <si>
    <t>Lập thạch</t>
  </si>
  <si>
    <t>2684/QĐ-UBND ngày 09/10/2017</t>
  </si>
  <si>
    <t>1969/QĐ-CT ngày 18/7/2017</t>
  </si>
  <si>
    <t>3014/QĐ-UBND ngày 30/10/2017</t>
  </si>
  <si>
    <t>810/QĐ-UBND ngày 15/03/2017</t>
  </si>
  <si>
    <t xml:space="preserve">890/QĐ-UBND ngày 21/3/2017 </t>
  </si>
  <si>
    <t>bố trí đủ 80%</t>
  </si>
  <si>
    <t>phân bổ đủ 80% tổng mức</t>
  </si>
  <si>
    <t>3553/QĐ-UBND ngày 31/10/2016; 2631/QĐ-UBND ngày 29/9/2017</t>
  </si>
  <si>
    <t>năm 2017 được cấp 5 tỷ từ nguồn sự nghiệp</t>
  </si>
  <si>
    <t>2012/QĐ-UBND ngày 17/6/2016 và 3012/QĐ-UBND ngày 30/10/2017</t>
  </si>
  <si>
    <t>3863/QĐ-UBND ngày 28/11/2016, số 2979/QĐ-UBND ngày 30/10/2017</t>
  </si>
  <si>
    <t>1060/QĐ-UBND ngày 25/3/2016; 3006/QĐ-UBND ngày 30/10/2017</t>
  </si>
  <si>
    <t>945/QĐ-UBND ngày 18/3/2016; 3004/QĐ-UBND ngày 30/10/2017</t>
  </si>
  <si>
    <t>3474/QĐ-UBND ngày 28/10/2016; 2987/QĐ-UBND ngày 30/10/2017</t>
  </si>
  <si>
    <t>3092/QĐ-UBND ngày 30/9/2013 và 3003/QĐ-UBND ngày 30/10/2017</t>
  </si>
  <si>
    <t>Dự án Xây dựng cơ sở dữ liệu dân tộc thiểu số và phần mềm quản lý đồng bào dân tộc</t>
  </si>
  <si>
    <t>2606/QĐ-UBND ngày 27/9/2017</t>
  </si>
  <si>
    <t>Ban Dân tộc tỉnh</t>
  </si>
  <si>
    <t>Biểu số 11</t>
  </si>
  <si>
    <t>Xây dựng hệ thống kênh chính hồ chứa nước Đồng Mỏ</t>
  </si>
  <si>
    <t>Xây dựng hệ thống kiểm tra chất lượng bảo quản, chế biến giống cây trồng</t>
  </si>
  <si>
    <t>Sửa chữa, hoàn thiện cơ sở vật chất phục vụ sản xuất giống thủy sản của Đội khảo nghiệm và cứu hộ động vật thủy sản</t>
  </si>
  <si>
    <t>Đường cứu hộ phòng chống cháy rừng kết hợp dân sinh trạm Bản Long, xã Minh Quang, huyện Tam Đảo</t>
  </si>
  <si>
    <t>Sửa chữa, nâng cấp cơ sở hạ tầng kỹ thuật phục vụ sản xuất giống thủy sản của Trung tâm Giống thủy sản</t>
  </si>
  <si>
    <t>Cải tạo nâng cấp cơ sở hạ tầng của Trung tâm kỹ thuật rau hoa quả</t>
  </si>
  <si>
    <t>Cải tạo, nâng cấp trạm bơm thôn Quảng Cư và hồ Giếng Thát xã Quang Sơn, huyện Lập Thạch</t>
  </si>
  <si>
    <t>Cải tạo, nâng cấp TB Đình Tre – Thái Hòa</t>
  </si>
  <si>
    <t>Cải tạo, nâng cấp TB Cầu Sắt – Hương Canh</t>
  </si>
  <si>
    <t>Cải tạo, nâng cấp trạm bơm Quán Bạc, thuộc hệ thống thủy nông Liễn Sơn, tỉnh Vĩnh Phúc</t>
  </si>
  <si>
    <t>Kiên cố hóa kênh chính TB Xuân Đài và sửa chữa TB xã Nguyệt Đức, huyện Yên Lạc, tỉnh Vĩnh Phúc</t>
  </si>
  <si>
    <t>Cải tạo, nâng cấp hồ Đồng Đình, xã Kim Long</t>
  </si>
  <si>
    <t>Cải tạo, nâng cấp hồ Đồng Soạn, xã Kim Long</t>
  </si>
  <si>
    <t>Cải tạo, nâng cấp hồ Đồng Bông, xã Kim Long</t>
  </si>
  <si>
    <t>Cải tạo nâng cấp trạm bơm tưới Đầm Kẻ xã Tiền Châu</t>
  </si>
  <si>
    <t xml:space="preserve"> Cải tạo trạm bơm tiêu Đầm Láng, xã Nam Viêm, thị xã Phúc Yên</t>
  </si>
  <si>
    <t>Đơn vị trực thuộc Sở Nông nghiệp &amp; PTNT</t>
  </si>
  <si>
    <t>Cải tạo, nâng cấp công trình cấp nước tập trung xã Bạch Lưu, huyện Sông Lô</t>
  </si>
  <si>
    <t>Vĩnh Tường, Tam Dương</t>
  </si>
  <si>
    <t>Vũ Di - Vĩnh Tường</t>
  </si>
  <si>
    <t>Xã Minh Quang</t>
  </si>
  <si>
    <t>xã Quang Sơn</t>
  </si>
  <si>
    <t>Huyện Yên lạc</t>
  </si>
  <si>
    <t>Xã Nuyệt Đức huyện Yên lạc</t>
  </si>
  <si>
    <t>Thị xã Phúc Yên</t>
  </si>
  <si>
    <t>2018-2021</t>
  </si>
  <si>
    <t>2018-2022</t>
  </si>
  <si>
    <t>2996/QĐ-UBND ngày 30/10/2017</t>
  </si>
  <si>
    <t>2999/QĐ-UBND ngày 30/10/2017</t>
  </si>
  <si>
    <t>2724/QĐ-UBND ngày 17/10/2017</t>
  </si>
  <si>
    <t>3047/QĐ-UBND ngày 31/10/2017</t>
  </si>
  <si>
    <t>3052/QĐ-UBND ngày 31/10/2017</t>
  </si>
  <si>
    <t>3045/QĐ-UBND ngày 31/10/2017</t>
  </si>
  <si>
    <t>2778/QĐ-UBND ngày 19/10/2017</t>
  </si>
  <si>
    <t>2982/QĐ-UBND ngày 30/10/2017</t>
  </si>
  <si>
    <t>2850/QĐ-UBND ngày 26/10/2017</t>
  </si>
  <si>
    <t>2997/QĐ-UBND ngày 30/10/2017</t>
  </si>
  <si>
    <t>2998/QĐ-UBND ngày 30/10/2017</t>
  </si>
  <si>
    <t>3051/QĐ-UBND ngày 31/10/2017</t>
  </si>
  <si>
    <t>3050/QĐ-UBND ngày 31/10/2017</t>
  </si>
  <si>
    <t>2856/QĐ-UBND ngày 26/10/2017</t>
  </si>
  <si>
    <t>3049/QĐ-UBND ngày 31/10/2017</t>
  </si>
  <si>
    <t>2855/QĐ-UBND ngày 26/10/2017</t>
  </si>
  <si>
    <t>385/QĐ-UBND ngày 25/01/2017</t>
  </si>
  <si>
    <t>2729/QĐ-UBND ngày 17/10/2017</t>
  </si>
  <si>
    <t>317/HĐND-TH2 ngày 30/10/2017</t>
  </si>
  <si>
    <t>3537/QĐ-UBND ngày 31/10/2016</t>
  </si>
  <si>
    <t xml:space="preserve">2984/QĐ-UBND ngày 30/10/2017 </t>
  </si>
  <si>
    <t>Công ty TNHH MTV thủy lợi Phúc Yên</t>
  </si>
  <si>
    <t>Sở NN&amp;PTNT</t>
  </si>
  <si>
    <t>Công ty TNHH MTV thủy lợi Lập Thạch</t>
  </si>
  <si>
    <t>Chi cục Thủy sản</t>
  </si>
  <si>
    <t>TT Phát triển lâm nông nghiệp</t>
  </si>
  <si>
    <t>Trung tâm Giống thủy sản</t>
  </si>
  <si>
    <t>Trung tâm Kỹ thuật rau hoa quả</t>
  </si>
  <si>
    <t>Công ty TNHH 1 TV thủy lợi Liễn Sơn</t>
  </si>
  <si>
    <t>Công ty TNHH 1 TV thủy lợi Tam Đảo</t>
  </si>
  <si>
    <t>TT Nước sạch và VSMTNT</t>
  </si>
  <si>
    <t xml:space="preserve">Biểu số 01                                                             </t>
  </si>
  <si>
    <t>Dự kiến Kế hoạch trung hạn 2016-2020 sau điều chỉnh</t>
  </si>
  <si>
    <t>2888/QĐ-UBND ngày 27/10/2017</t>
  </si>
  <si>
    <t>2833/QĐ-UBND ngày 25/10/2017</t>
  </si>
  <si>
    <t>2893/QĐ-UBND ngày 27/10/2017</t>
  </si>
  <si>
    <t>2977/QĐ-UBND ngày 30/10/2017</t>
  </si>
  <si>
    <t>Công ty TNHH MTV Thủy lợi Lập Thạch</t>
  </si>
  <si>
    <t>Công ty TNHH MTV Thủy lợi Liễn Sơn</t>
  </si>
  <si>
    <t>DA KCH kênh loại III xây dựng NTM xã Yên Lập, Vĩnh Tường</t>
  </si>
  <si>
    <t>3048/QĐ-UBNDngày 31/10/2017</t>
  </si>
  <si>
    <t>DA KCH kênh loại III xây dựng NTM xã Như Thụy, Sông Lô</t>
  </si>
  <si>
    <t>2872/QĐ-UBND ngày 27/10/2017</t>
  </si>
  <si>
    <t>DA KCH kênh loại III xây dựng NTM xã Đồng Tĩnh,  Tam Dương</t>
  </si>
  <si>
    <t>2837/QĐ-CT ngày 25/10/2017</t>
  </si>
  <si>
    <t>Cải tạo, sửa chữa trung tâm GDTX và Dạy nghề huyện Vĩnh Tường (cơ sở 2)</t>
  </si>
  <si>
    <t>3971/QĐ-UBND ngày 10/7/2017</t>
  </si>
  <si>
    <t>2891/QĐ-UBND ngày 27/10/2017</t>
  </si>
  <si>
    <t>UBND huyện VT</t>
  </si>
  <si>
    <r>
      <t xml:space="preserve">Dự kiến cơ cấu vốn đầu tư giai đoạn 2016-2020 </t>
    </r>
    <r>
      <rPr>
        <sz val="12"/>
        <rFont val="Times New Roman"/>
        <family val="1"/>
      </rPr>
      <t>(theo NQ 51/NQ-HĐND ngày 12/12/2016 và 175/TTr-UBND ngày 23/6/2017)</t>
    </r>
  </si>
  <si>
    <t>Biểu số 05</t>
  </si>
  <si>
    <t>Biểu số 05, 08</t>
  </si>
  <si>
    <t>Nguồn Xổ số Kiến thiết</t>
  </si>
  <si>
    <t>Kiên cố hóa kênh mương</t>
  </si>
  <si>
    <t>Biểu số 13</t>
  </si>
  <si>
    <t>Tỉnh đoàn</t>
  </si>
  <si>
    <t>Xây dựng, cải tạo ngầm tràn trên đường tỉnh 310, hạ lưu tràn hồ Đại Lải</t>
  </si>
  <si>
    <t>3757/QĐ-CT ngày 25/12/2015</t>
  </si>
  <si>
    <t>2450/QĐ-UBND ngày 07/9/2017; 3430/QĐ-UBND ngày 28/10/2016</t>
  </si>
  <si>
    <t>Nâng cấp, bổ sung thiết bị CNTT tại UBND huyện Tam Đảo</t>
  </si>
  <si>
    <t>Bổ sung, thay thế nâng cấp hạ tầng CNTT của Sở Tài nguyên và Môi trường</t>
  </si>
  <si>
    <t>Khối lao động XH, ĐT và dạy nghề</t>
  </si>
  <si>
    <t>Lĩnh vực văn hóa, thể thao</t>
  </si>
  <si>
    <t>Quản lý nhà nước</t>
  </si>
  <si>
    <t>TMĐT</t>
  </si>
  <si>
    <t>Tổng số (tất cả các nguồn vốn)</t>
  </si>
  <si>
    <t>(1)</t>
  </si>
  <si>
    <t>ĐVT: Triệu đồng</t>
  </si>
  <si>
    <t>Danh mục dự án</t>
  </si>
  <si>
    <t>Mã dự án</t>
  </si>
  <si>
    <t>Số quyết định; ngày, tháng, năm ban hành</t>
  </si>
  <si>
    <t xml:space="preserve">Trong đó: </t>
  </si>
  <si>
    <t>Nguồn đầu tư công</t>
  </si>
  <si>
    <t>Biểu số 01</t>
  </si>
  <si>
    <t>Địa điểm</t>
  </si>
  <si>
    <t xml:space="preserve">Các dự án chuyển tiếp </t>
  </si>
  <si>
    <t>Giá trị KLTH từ KC đến 31/12/2021</t>
  </si>
  <si>
    <t>Nhu cầu kế hoạch năm 2022</t>
  </si>
  <si>
    <t>Huyện Tam Đảo</t>
  </si>
  <si>
    <t>Ban QLDA ĐTXD các CTGT</t>
  </si>
  <si>
    <t xml:space="preserve"> Đường vành đai 3 trong quy hoạch phát triển GTVT tỉnh Vĩnh Phúc, đoạn Yên Lạc - Bình Dương</t>
  </si>
  <si>
    <t>Dự án đường Tây Thiên - Tam Sơn, đoạn Tây Thiên đến QL2C</t>
  </si>
  <si>
    <t>Cải tạo, nâng cấp đường tỉnh 305; Đoạn từ Quán Tiên đến cầu Bến Gạo</t>
  </si>
  <si>
    <t>Đường nối từ đường Hợp Châu-Đồng Tĩnh đi thị trấn Lập Thạch (giai đoạn II), đoạn từ đường Hợp Châu-Đồng Tĩnh đến Hoa Sơn.</t>
  </si>
  <si>
    <t>Cải tạo, nâng cấp ĐT.309B đoạn từ QL2B đến ĐT.309</t>
  </si>
  <si>
    <t>Đường trục Đông Tây đô thị Vĩnh Phúc đoạn từ Tân Phong đi Trung Nguyên</t>
  </si>
  <si>
    <t>Cải tạo, nâng cấp ĐT.302B, đoạn từ nút giao ĐT.302 đến cầu Tranh</t>
  </si>
  <si>
    <t>Xây dựng mới cầu Vân Tập trên ĐT,305</t>
  </si>
  <si>
    <t>Huyện Yên Lạc, Vĩnh Tường</t>
  </si>
  <si>
    <t xml:space="preserve">3476/QĐ-CT ngày 28/10/2016 </t>
  </si>
  <si>
    <t>3439/QĐ-UBND ngày 28/10/2016</t>
  </si>
  <si>
    <t xml:space="preserve"> 2018 - 2021</t>
  </si>
  <si>
    <t>2824/QĐ-UBND ngày 31/10/2019</t>
  </si>
  <si>
    <t>Huyện Tam Dương, huyện Lập Thạch</t>
  </si>
  <si>
    <t>2019-2021</t>
  </si>
  <si>
    <t>2660/QĐ-UBND ngày 25/10/2019</t>
  </si>
  <si>
    <t>Huyện Tam Dương</t>
  </si>
  <si>
    <t>2825/QĐ-UBND ngày 31/10/2019</t>
  </si>
  <si>
    <t>H. Bình Xuyên, H. Yên Lạc</t>
  </si>
  <si>
    <t>2019-2023</t>
  </si>
  <si>
    <t>2819/QĐ-UBND ngày 31/10/2019</t>
  </si>
  <si>
    <t>TP Vĩnh Yên, H. Yên Lạc</t>
  </si>
  <si>
    <t>2822/QĐ-UBND ngày 31/10/2019</t>
  </si>
  <si>
    <t>H. Bình Xuyên</t>
  </si>
  <si>
    <t>2781/QĐ-UBND ngày 30/10/2019</t>
  </si>
  <si>
    <t>TP Vĩnh Yên và H. Tam Dương</t>
  </si>
  <si>
    <t>2782/QĐ-UBND ngày 30/10/2019</t>
  </si>
  <si>
    <t>Xã Vân Hội - Tam Dương</t>
  </si>
  <si>
    <t>2020-2022</t>
  </si>
  <si>
    <t>848/QĐ-UBND ngày 09/4/2021</t>
  </si>
  <si>
    <t>Xây dựng cầu Vĩnh Phú qua sông lô kết nối hai tỉnh Vĩnh Phúc và Phú Thọ</t>
  </si>
  <si>
    <t>Sửa chữa, thảm lại mặt đường Đường tỉnh 310B đoạn Km6+00 - Km9+600</t>
  </si>
  <si>
    <t>Cải tạo, nâng cấp kết hợp chỉnh trang đường Hàm Nghi, đoạn từ QL2 đến Công ty Honda Việt Nam (đường vào KCN Kim Hoa)</t>
  </si>
  <si>
    <t>1650/QĐ-UBND ngày 25/6/2021</t>
  </si>
  <si>
    <t>1076/QĐ-UBND ngày 06/5/2021</t>
  </si>
  <si>
    <t>2020-2023</t>
  </si>
  <si>
    <t xml:space="preserve"> 1525/QĐ-UBND ngày 10/6/2021</t>
  </si>
  <si>
    <t>TP Phúc Yên</t>
  </si>
  <si>
    <t>2021-2024</t>
  </si>
  <si>
    <t>2021-2023</t>
  </si>
  <si>
    <t>Huyện Tam Đảo và Lập Thạch</t>
  </si>
  <si>
    <t>Đường trục Bắc -Nam đô thị Vĩnh Phúc đoạn từ QL2A tránh TP Vĩnh Yên đến đường Vành đai 3</t>
  </si>
  <si>
    <t>Dự kiến khối lượng hoàn thành đến 31/12/2021</t>
  </si>
  <si>
    <t>Số ngày tháng QĐ</t>
  </si>
  <si>
    <t>Tổng mức đầu tư</t>
  </si>
  <si>
    <t>Ngân sách tỉnh</t>
  </si>
  <si>
    <t xml:space="preserve">NS tỉnh </t>
  </si>
  <si>
    <t>Đầu tư công</t>
  </si>
  <si>
    <t xml:space="preserve"> Dự án chuyển tiếp </t>
  </si>
  <si>
    <t>Xử lý thấm tại đập phụ số 1, hồ chứa nước Đồng Mỏ, xã Đạo Trù, huyện Tam Đảo</t>
  </si>
  <si>
    <t>1647/QĐ-UBND ngày 24/6/2021</t>
  </si>
  <si>
    <t>Ban QLDA NN&amp;PTNT tỉnh</t>
  </si>
  <si>
    <t>Đầu tư xây dựng công trình vượt suối Lâm Bò, hạ lưu hồ Thanh Lanh</t>
  </si>
  <si>
    <t>1628/QĐ-UBND ngày 23/6/2021</t>
  </si>
  <si>
    <t>Cải tạo, nạo vét tuyến kênh tiêu vùng bãi huyện Vĩnh Tường</t>
  </si>
  <si>
    <t>1722/QĐ-UBND ngày 01/7/2021</t>
  </si>
  <si>
    <t>Cải tạo, nâng cấp và nạo vét hồ Thiên Lĩnh xã Xuân Hòa huyện Lập Thạch</t>
  </si>
  <si>
    <t>2630/QĐ-UBND ngày 25/9/2021</t>
  </si>
  <si>
    <t>Dự án chuyển tiếp</t>
  </si>
  <si>
    <t xml:space="preserve"> Vĩnh Yên, Tam Dương </t>
  </si>
  <si>
    <t xml:space="preserve">Sông Lô </t>
  </si>
  <si>
    <t>Dự án Cải tạo, nâng cấp QL.2B đoạn từ cầu Chân Suối đến Khu du lịch Tam Đảo 1</t>
  </si>
  <si>
    <t>Đường vành đai 2 thành phố Vĩnh Yên đoạn từ QL2 đến đường Tôn Đức Thắng</t>
  </si>
  <si>
    <t>7676334</t>
  </si>
  <si>
    <t>Huyện Bình Xuyên, TP.Vĩnh Yên</t>
  </si>
  <si>
    <t>3055/QĐ-UBND ngày 31/10/2017</t>
  </si>
  <si>
    <t>Đường song song đường sắt Hà Nội- Lào Cai (phía Bắc- phía Nam), đoạn từ đường Hợp Thịnh- Đạo Tú đến đường ĐT.304 kéo dài (xã Yên lập, huyện Vĩnh Tường)</t>
  </si>
  <si>
    <t>7853346</t>
  </si>
  <si>
    <t xml:space="preserve"> huyện Tam Dương, huyện Vĩnh Tường</t>
  </si>
  <si>
    <t>270/QĐ-UBND ngày 29/01/2021</t>
  </si>
  <si>
    <t>2702/QĐ-UBND ngày 28/9/2021</t>
  </si>
  <si>
    <t>Đường từ KCN Tam Dương I (ĐT.310) đến KCN Tam Dương II (Đường Hợp Châu - Đồng Tĩnh)</t>
  </si>
  <si>
    <t>huyện Tam Dương</t>
  </si>
  <si>
    <t>1978/QĐ-UBND ngày 22/7/2021</t>
  </si>
  <si>
    <t>Đường Nguyễn Văn Linh (Phúc Yên) kéo dài đi KCN Bá Thiện (Bình Xuyên)</t>
  </si>
  <si>
    <t>TP.Phúc Yên, huyện Bình Xuyên</t>
  </si>
  <si>
    <t>2622/QĐ-UBND ngày 24/10/2019</t>
  </si>
  <si>
    <t>Đường nối từ đường Nguyễn Tất Thành đến đường Vành đai 2, thành phố Vĩnh Yên</t>
  </si>
  <si>
    <t>thành phố Vĩnh Yên</t>
  </si>
  <si>
    <t>1911/QĐ-UBND ngày 15/7/2021</t>
  </si>
  <si>
    <t xml:space="preserve">Ban QLDA ĐTXD công trình DD&amp;CN </t>
  </si>
  <si>
    <t xml:space="preserve"> 2472/QĐ-UBND ngày 29/7/2016;
2274/QĐ-UBND ngày 16/8/2017</t>
  </si>
  <si>
    <t>TỔNG CỘNG</t>
  </si>
  <si>
    <t>Quyết định phê duyệt dự án đầu tư</t>
  </si>
  <si>
    <t xml:space="preserve"> Lập Thạch</t>
  </si>
  <si>
    <t>Cải tạo, nâng cấp đê bối Yên Lạc, đoạn từ Km16+050-Km27+63,43 huyện Yên Lạc</t>
  </si>
  <si>
    <t>4647/QĐ-UBND ngày 28/9/2021</t>
  </si>
  <si>
    <t>Công viên Đồng Đậu, thị trấn Yên Lạc, huyện Yên Lạc</t>
  </si>
  <si>
    <t>4337/QĐ-UBND ngày 01/9/2021</t>
  </si>
  <si>
    <t>Ban QLDAXD&amp;PTCCN huyện Yên Lạc</t>
  </si>
  <si>
    <t>Hỗ trợ bổ sung có mục tiêu</t>
  </si>
  <si>
    <t>Đường kết nối KCN Khai Quang với KCN Sơn Lôi địa phận huyện Bình Xuyên</t>
  </si>
  <si>
    <t>Cải tạo nâng cấp đường ĐH.26B, huyện Tam Dương. Đoạn từ QL2C (xã An Hòa) đến ĐT.309C (xã Đồng Tĩnh)</t>
  </si>
  <si>
    <t>Hạ tầng kỹ thuật phát triển đô thị phường Trưng Nhị</t>
  </si>
  <si>
    <t>Đường tránh Xuân Hòa đến đường Nguyễn Văn Linh thành phố Phúc Yên</t>
  </si>
  <si>
    <t>Đường vào khu đất dịch vụ xã Cao Minh</t>
  </si>
  <si>
    <t>Đầu tư xây dựng phát triển đô thị phường Phúc Thắng, đoạn từ ĐT 301 nối ra đường Nguyễn Tất Thành</t>
  </si>
  <si>
    <t>734/QĐ-UBND ngày 12/4/2021</t>
  </si>
  <si>
    <t>733/QĐ-UBND ngày 12/4/2021</t>
  </si>
  <si>
    <t>736/QĐ-UBND ngày 12/4/2021</t>
  </si>
  <si>
    <t>735/QĐ-UBND ngày 12/4/2021</t>
  </si>
  <si>
    <t>1538/QĐ-UBND ngày 02/6/2021</t>
  </si>
  <si>
    <t>4876/QĐ-UBND ngày 21/12/2020</t>
  </si>
  <si>
    <t>UBND thành phố Phúc Yên</t>
  </si>
  <si>
    <t>Đường vành đai 2 vùng phía tây đô thị Vĩnh Phúc, giai đoạn 1 (đoạn từ ĐT305 – ĐT306)</t>
  </si>
  <si>
    <t>1038/QĐ-UBND ngày 04/5/2021</t>
  </si>
  <si>
    <t>2021-2025</t>
  </si>
  <si>
    <t>Hệ thống chiếu sáng trên tuyến ĐT.302, đoạn từ Km2+500-Km6+600</t>
  </si>
  <si>
    <t>Cải tạo, hạ ngầm lưới điện trung, hạ áp khu vực trung tâm thành phố Vĩnh Yên</t>
  </si>
  <si>
    <t>Hệ thống điện chiếu sáng trên tuyến ĐT307, đoạn từ Km16+500-Km23+220</t>
  </si>
  <si>
    <t>407/QĐ-CT ngày 22/02/2021</t>
  </si>
  <si>
    <t>1249/QĐ-UBND ngày 19/5/2021</t>
  </si>
  <si>
    <t>1571/QĐ-UBND ngày 16/6/2021</t>
  </si>
  <si>
    <t>Sở Công thương</t>
  </si>
  <si>
    <t>Nguồn khác là nguồn STC</t>
  </si>
  <si>
    <t>Trường THCS Đồng Quế, huyện Sông Lô</t>
  </si>
  <si>
    <t>1577/QĐ-UBND ngày 12/8/2020</t>
  </si>
  <si>
    <t>Ban QLDA Đầu tư xây dựng huyện Sông Lô</t>
  </si>
  <si>
    <t>Trường Mầm non xã Chấn Hưng, huyện Vĩnh Tường</t>
  </si>
  <si>
    <t xml:space="preserve">297/QĐ-UBND ngày 09/12/2020 </t>
  </si>
  <si>
    <t>UBND xã Chấn Hưng</t>
  </si>
  <si>
    <t>Trường THCS Kim Ngọc, xã Bình Định, huyện Yên Lạc</t>
  </si>
  <si>
    <t>588/QĐ-UBND ngày 25/02/2021</t>
  </si>
  <si>
    <t>Ban QLDA XD&amp;PTCCN huyện Yên Lạc</t>
  </si>
  <si>
    <t>Trường Mầm non xã Vĩnh Sơn, huyện Vĩnh Tường. HM: Nhà lớp học 2 tầng 12 phòng</t>
  </si>
  <si>
    <t>30/QĐ-UBND ngày 01/02/2021</t>
  </si>
  <si>
    <t>UBND xã Vĩnh Sơn</t>
  </si>
  <si>
    <t>Trung tâm y tế thành phố Phúc Yên, giai đoạn 2</t>
  </si>
  <si>
    <t>482/QĐ-UBND ngày 26/02/2021</t>
  </si>
  <si>
    <t>Trung tâm Y tế Tam Đảo, giai đoạn 3</t>
  </si>
  <si>
    <t>481/QĐ-UBND ngày 26/02/2021</t>
  </si>
  <si>
    <t>Chỉnh trang hoàn thiện hệ thống hạ tầng kỹ thuật, an toàn giao thông tuyến đường trục trung tâm đô thị mới Mê Linh, đoạn trên địa bàn huyện Bình Xuyên</t>
  </si>
  <si>
    <t>2489/QĐ-UBND ngày 10/9/2021</t>
  </si>
  <si>
    <t>Tu bổ tôn tạo di tích Đình Thổ Tang, thị trấn Thổ Tang huyện Vĩnh Tường</t>
  </si>
  <si>
    <t>2337/QĐ-UBND ngày 31/8/2021</t>
  </si>
  <si>
    <t>Xây dựng tuyến cống thoát nước ngầm phía trước trụ sở Công an tỉnh Vĩnh Phúc</t>
  </si>
  <si>
    <t>1765/QĐ-UBND ngày 05/7/2021</t>
  </si>
  <si>
    <t>Kế hoạch đầu tư công năm 2022</t>
  </si>
  <si>
    <t>Dự án Quản lý nguồn nước và ngập lụt Vĩnh Phúc</t>
  </si>
  <si>
    <t>Dự án Cầu Đầm Vạc</t>
  </si>
  <si>
    <t>Danh mục công trình dự án</t>
  </si>
  <si>
    <t>Mã dự án đầu tư</t>
  </si>
  <si>
    <t>Năng lực thiết kế</t>
  </si>
  <si>
    <t>Nhà tài trợ</t>
  </si>
  <si>
    <t>Ngày ký kết hiệp định</t>
  </si>
  <si>
    <t>QĐ đầu tư ban đầu hoặc QĐ đầu tư điều chỉnh đã được Thủ tướng Chính phủ giao KH các năm</t>
  </si>
  <si>
    <t>Số quyết định</t>
  </si>
  <si>
    <t>Trong đó:</t>
  </si>
  <si>
    <t>Vốn đối ứng</t>
  </si>
  <si>
    <t>Vốn nước ngoài cấp phát từ NSTW (tính theo tiền Việt)</t>
  </si>
  <si>
    <t>NSTW</t>
  </si>
  <si>
    <t>NSĐP</t>
  </si>
  <si>
    <t>Trong đó NSTW</t>
  </si>
  <si>
    <t>Tính bằng ngoại tệ</t>
  </si>
  <si>
    <t>Quy đổi ra tiền Việt</t>
  </si>
  <si>
    <t>Trong đó Cấp phát từ NSTW</t>
  </si>
  <si>
    <t>Vĩnh Phúc</t>
  </si>
  <si>
    <t>2018-2023</t>
  </si>
  <si>
    <t>WB</t>
  </si>
  <si>
    <t>31/3/2017</t>
  </si>
  <si>
    <t xml:space="preserve">770/QĐ-CT ngày 10/3/2016 </t>
  </si>
  <si>
    <t>Dự án Chương trình phát triển các đô thị loại II (các đô thị xanh) - Dự án thành phần tỉnh Vĩnh Phúc</t>
  </si>
  <si>
    <t>ADB</t>
  </si>
  <si>
    <t>29/6/2018</t>
  </si>
  <si>
    <t>2471/QĐ-CT ngày 29/7/2016 ; 975/QĐ-UBND ngày 29/3/2017</t>
  </si>
  <si>
    <t>Dự án Cải thiện môi trường đầu tư tỉnh Vĩnh Phúc (vốn đối ứng)</t>
  </si>
  <si>
    <t>2007-2017</t>
  </si>
  <si>
    <t>JICA</t>
  </si>
  <si>
    <t>2725/QĐ-CT ngày 17/10/2006; 17/2007/QĐ-CT ngày 21/3/2007, 05/2007/QĐ-CT ngày 17/01/2007</t>
  </si>
  <si>
    <t>2020-2021</t>
  </si>
  <si>
    <t>OFID</t>
  </si>
  <si>
    <t>22/5/2017</t>
  </si>
  <si>
    <t>3048/QĐ-CT ngày 27/9/2016, 1878/QĐ-UBND ngày 05/8/2019</t>
  </si>
  <si>
    <t>Dự án Sửa chữa và nâng cao an toàn đập (WB8) tỉnh Vĩnh Phúc</t>
  </si>
  <si>
    <t>7562131</t>
  </si>
  <si>
    <t>Lập Thạch, Sông Lô, Tam Đảo, Phúc Yên</t>
  </si>
  <si>
    <t>04/8/2016</t>
  </si>
  <si>
    <t xml:space="preserve"> 924/QĐ-UBND ngày 23/4/2018</t>
  </si>
  <si>
    <t>8,24 triệu USD</t>
  </si>
  <si>
    <r>
      <t xml:space="preserve">Vốn đối ứng </t>
    </r>
    <r>
      <rPr>
        <b/>
        <vertAlign val="superscript"/>
        <sz val="12"/>
        <color indexed="8"/>
        <rFont val="Times New Roman"/>
        <family val="1"/>
      </rPr>
      <t>(1)</t>
    </r>
  </si>
  <si>
    <r>
      <t xml:space="preserve">Vốn nước ngoài </t>
    </r>
    <r>
      <rPr>
        <b/>
        <vertAlign val="superscript"/>
        <sz val="12"/>
        <color indexed="8"/>
        <rFont val="Times New Roman"/>
        <family val="1"/>
      </rPr>
      <t>(2)</t>
    </r>
  </si>
  <si>
    <t>PHỤ LỤC II</t>
  </si>
  <si>
    <t>Dự kiến Kế hoạch năm 2021 nguồn NSTW</t>
  </si>
  <si>
    <t>Đề xuất hướng xử lý của chuyên viên theo dõi</t>
  </si>
  <si>
    <t>Tổng số (tất cả các nguồn vốn</t>
  </si>
  <si>
    <t>Trong đó: NSTW</t>
  </si>
  <si>
    <t>Hạ tầng giao thông kết nối vùng thủ đô trên địa bàn tỉnh Vĩnh Phúc (tuyến đường Vành đai 5 – Vùng thủ đô và đoạn tuyến đường ven chân núi Tam Đảo kết nối giữa đường Vành đai 5 với QL2B đến Tây Thiên, đi QL2C và Tuyên Quang)</t>
  </si>
  <si>
    <t>Bình Xuyên, Tam Đảo</t>
  </si>
  <si>
    <t>33/NQ-HĐND ngày 05/7/2021; 16/NQ-HĐND ngày 05/7/2021</t>
  </si>
  <si>
    <t>2538/QĐ-UBND ngày 14/9/2021</t>
  </si>
  <si>
    <t>Ban QLDA ĐTXD các công trình giao thông</t>
  </si>
  <si>
    <t>Đầu tư dự án kết nối, có tác động liên vùng, có ý nghĩa thúc đẩy phát triển KT-XH nhanh, bền vững</t>
  </si>
  <si>
    <t>Xanh: ĐÃ có CBĐT</t>
  </si>
  <si>
    <t>Nâu: CÓ VB chỉ đạo</t>
  </si>
  <si>
    <t>Đen: KO có gì, ngành ko đề nghị</t>
  </si>
  <si>
    <t>Đỏ bôi vàng: BSCMT, đủ đk</t>
  </si>
  <si>
    <t>Xanh bôi vàng: BSCMT, chưa đủ đk</t>
  </si>
  <si>
    <t>Đơn vị : Triệu đồng</t>
  </si>
  <si>
    <t>Dự kiến giá trị KLHT dự án</t>
  </si>
  <si>
    <t>NS tỉnh (Vốn đầu tư công)</t>
  </si>
  <si>
    <t>Nhà làm việc Ban CHQS xã, phường, thị trấn</t>
  </si>
  <si>
    <t>1018/QĐ-CT ngày 27/4/11 và 1323/QĐ-UBND ngày 12/6/2018</t>
  </si>
  <si>
    <t>Bộ Chỉ huy quân sự tỉnh</t>
  </si>
  <si>
    <t>Đường trung tâm huyện Vĩnh Tường, tuyến QL2 (Cụm KT-XH Đại Đồng) đến QL2C (Cụm CN Đồng Sóc) giai đoạn 2</t>
  </si>
  <si>
    <t>1752/QĐ-UBND ngày 02/7/2021</t>
  </si>
  <si>
    <t>Xây dựng nhà truyền thống và cải tạo hạng mục kè đá, cơ sở hạ tầng Trụ sở Hội Cựu chiến binh tỉnh</t>
  </si>
  <si>
    <t>2931/QĐ-UBND ngày 22/10/2021</t>
  </si>
  <si>
    <t>Ban QLDA sử dụng vốn vay nước ngoài</t>
  </si>
  <si>
    <t>Sở Nông nghiệp và PTNT</t>
  </si>
  <si>
    <t>Nhà làm việc số 02- Sở Xây dựng</t>
  </si>
  <si>
    <t>411/QĐ-UBND ngày 23/02/2021</t>
  </si>
  <si>
    <t>Cải tạo, nâng cấp cơ sở hạ tầng Trung tâm Phát triển lâm nông nghiệp Vĩnh Phúc</t>
  </si>
  <si>
    <t>1252/QĐ-UBND ngày 19/5/2021</t>
  </si>
  <si>
    <t>Trung tâm phát triển nông lâm nghiệp</t>
  </si>
  <si>
    <t>Nội dung</t>
  </si>
  <si>
    <t>Chủ đầu tư</t>
  </si>
  <si>
    <t>TỔNG SỐ</t>
  </si>
  <si>
    <t xml:space="preserve">Dự án chuyển tiếp: </t>
  </si>
  <si>
    <t>Quy hoạch tỉnh thời kỳ 2021-2030, tầm nhìn đến năm 2050</t>
  </si>
  <si>
    <t>998/QĐ-TTg ngày 10/7/2020</t>
  </si>
  <si>
    <t>Sở Kế hoạch và Đầu tư</t>
  </si>
  <si>
    <t>Hỗ trợ hạ tầng giao thông các huyện, thành phố</t>
  </si>
  <si>
    <t>Vốn đã cấp đến 31/12/2021</t>
  </si>
  <si>
    <t>Hỗ trợ hạ tầng Phúc Yên</t>
  </si>
  <si>
    <t>Cải tạo sửa chữa Trạm y tế xã Yên Phương, huyện Yên Lạc</t>
  </si>
  <si>
    <t>130/QĐ-UBND ngày 25/9/2020</t>
  </si>
  <si>
    <t>UBND xã Yên Phương</t>
  </si>
  <si>
    <t>Cải tạo sửa chữa Trạm y tế xã Đại Tự, huyện Yên Lạc</t>
  </si>
  <si>
    <t>297/QĐ-UBND ngày 7/10/2020</t>
  </si>
  <si>
    <t>UBND xã Đại Tự</t>
  </si>
  <si>
    <t>Cải tạo sửa chữa Trạm y tế xã Tân Phong, huyện Bình Xuyên</t>
  </si>
  <si>
    <t>79/QĐ-UBND ngày 24/9/2020</t>
  </si>
  <si>
    <t>UBND xã Tân Phong</t>
  </si>
  <si>
    <t>Cải tạo sửa chữa Trạm y tế xã Trung Hà, huyện Yên Lạc</t>
  </si>
  <si>
    <t>76/QĐ-UBND ngày 31/3/2020</t>
  </si>
  <si>
    <t>UBND xã Trung Hà</t>
  </si>
  <si>
    <t>Cải tạo sửa chữa Trạm y tế xã Liên Châu, huyện Yên Lạc</t>
  </si>
  <si>
    <t>40a/QĐ-UBND ngày 26/32020</t>
  </si>
  <si>
    <t>UBND xã Liên Châu</t>
  </si>
  <si>
    <t>Cải tạo sửa chữa Trạm y tế xã Xuân Hòa, huyện Lập Thạch. Hạng mục: Cải tạo nhà khám chữa bệnh 2 tầng + sân vườn, cổng, tường rào, rãnh thoát nước, nhà để xe</t>
  </si>
  <si>
    <t>84/QĐ-CTUBND ngày 06/8/2021</t>
  </si>
  <si>
    <t>UBND xã Xuân Hòa</t>
  </si>
  <si>
    <t>Cải tạo sửa chữa Trạm y tế xã Yên Thạch, huyện Sông Lô. Hạng mục: Xây mới nhà bệnh nhân, xây kè đá, cổng tường rào, rãnh thoát nước, nhà để xe, sân vườn thuốc nam</t>
  </si>
  <si>
    <t>121/QĐ-CTUBND ngày 24/8/2021</t>
  </si>
  <si>
    <t>UBND xã Yên Thạch</t>
  </si>
  <si>
    <t>Trạm y tế xã Việt Xuân, huyện Vĩnh Tường</t>
  </si>
  <si>
    <t>174/QĐ-UBND ngày 14/9/2021</t>
  </si>
  <si>
    <t>UBND xã Việt Xuân</t>
  </si>
  <si>
    <t>Thực hiện dự án của tỉnh</t>
  </si>
  <si>
    <t>Công ty TNHH một thành viên thủy lợi Lập Thạch</t>
  </si>
  <si>
    <t>UBND huyện Tam Đảo</t>
  </si>
  <si>
    <t xml:space="preserve">Dự án chuyển tiếp </t>
  </si>
  <si>
    <t>Nhu cầu kế hoạch năm 2022 nguồn ĐTC NS tỉnh</t>
  </si>
  <si>
    <t>Trường Tiểu học Quang Yên, huyện Sông Lô, tỉnh Vĩnh Phúc</t>
  </si>
  <si>
    <t>807/QĐ-UBND ngày 16/7/2021</t>
  </si>
  <si>
    <t>BQLDA đầu tư xây dựng huyện Sông Lô</t>
  </si>
  <si>
    <t>Cải tạo nâng cấp Trạm y tế xã Đồng Tĩnh, huyện Tam Dương</t>
  </si>
  <si>
    <t>122a/QĐ-UBND ngày 11/3/2021</t>
  </si>
  <si>
    <t>UBND xã Đồng Tĩnh</t>
  </si>
  <si>
    <t>Cải tạo nâng cấp Trạm y tế xã Lũng Hòa, huyện Vĩnh Tường</t>
  </si>
  <si>
    <t>212/QĐ-UBND ngày 23/8/2021</t>
  </si>
  <si>
    <t>UBND xã Lũng Hòa</t>
  </si>
  <si>
    <t>Nhà khám chữa bệnh và các hạng mục phụ trợ Trạm y tế xã Trung Nguyên, huyện Yên Lạc</t>
  </si>
  <si>
    <t>794/QĐ-UBND ngày 24/6/2021</t>
  </si>
  <si>
    <t>UBND xã Trung Nguyên</t>
  </si>
  <si>
    <t>Nhà khám chữa bệnh và các hạng mục phụ trợ Trạm y tế xã Cao Minh, thành phố Phúc Yên</t>
  </si>
  <si>
    <t>663/QĐ-UBND ngày 27/10/2021</t>
  </si>
  <si>
    <t>UBND xã Cao Minh</t>
  </si>
  <si>
    <t>Nâng cấp Trạm y tế xã Hợp Thịnh, huyện Tam Dương</t>
  </si>
  <si>
    <t>155/QĐ-UBND ngày 27/7/2021</t>
  </si>
  <si>
    <t>UBND xã Hợp Thịnh</t>
  </si>
  <si>
    <t>Nhà khám chữa bệnh và các hạng mục phụ trợ Trạm y tế xã Hoàng Hoa</t>
  </si>
  <si>
    <t>115/QĐ-UBND ngày 20/7/2020</t>
  </si>
  <si>
    <t>UBND xã Hoàng Hoa</t>
  </si>
  <si>
    <t>Nhà khám chữa bệnh 2 tầng và hệ thống sân vườn Trạm y tế xã Hoàng Đan</t>
  </si>
  <si>
    <t>204/QĐ-UBND ngày 11/7/2021</t>
  </si>
  <si>
    <t>UBND xã Hoàng Đan</t>
  </si>
  <si>
    <t>Đường song song đường sắt Hà Nội - Lào Cai, tuyến phía Bắc, đoạn từ Khu công nghiệp Khai Quang (Vĩnh Yên) đến đường 36m Khu Công nghiệp Bình Xuyên đi Khu công nghiệp Bá Thiện. 7888044</t>
  </si>
  <si>
    <t>Cải tạo, sửa chữa trường THPT Đồng Đậu cũ thành trường THCS Yên Lạc, huyện Yên Lạc</t>
  </si>
  <si>
    <t>2688/QĐ-UBND ngày 26/5/2021</t>
  </si>
  <si>
    <t>Cải tạo nâng cấp đường từ ĐT.65 từ Tam Quan (ĐT.309) đến bưu điện Hồ Sơn, huyện Tam Đảo</t>
  </si>
  <si>
    <t>1233/QĐ-UBND ngày 30/12/2020</t>
  </si>
  <si>
    <t>BSCMT</t>
  </si>
  <si>
    <t>Ngân sách địa phương hỗ trợ đầu tư dự án của các đơn vị thuộc cấp trên quản lý đóng trên địa bàn theo quy định tại Khoản 9 Điều 9 Luật NSNN</t>
  </si>
  <si>
    <t>Xây mới nhà lớp học 2 tầng 8 phòng và nhà rèn luyện thể chất Trường THCS xã Hồ Sơn, huyện Tam Đảo</t>
  </si>
  <si>
    <t>408/QĐ-UBND ngày 23/7/2021</t>
  </si>
  <si>
    <t>UBND xã Hồ Sơn</t>
  </si>
  <si>
    <t>Kế hoạch đầu tư công trung hạn giai đoạn 2021 - 2025</t>
  </si>
  <si>
    <t>Kế hoạch đầu tư công năm 2022 (Vốn đối ứng)</t>
  </si>
  <si>
    <t>Kế hoạch đầu tư công trung hạn 2021-2025</t>
  </si>
  <si>
    <t>Kế hoạch trung hạn 5 năm giai đoạn 2021-2025</t>
  </si>
  <si>
    <t>Kế hoạch đầu công trung hạn giai đoạn 2021-2025</t>
  </si>
  <si>
    <t>Kế hoạch trung hạn 5 năm giai đoạn 2021-2025 nguồn ĐTC NS tỉnh</t>
  </si>
  <si>
    <t>Kế hoạch đầu tư công trung hạn 5 năm 2021-2025</t>
  </si>
  <si>
    <t>Quyết định phê duyệt Dự án đầu tư</t>
  </si>
  <si>
    <t xml:space="preserve">Quyết định phê duyệt dự án đầu tư </t>
  </si>
  <si>
    <t>QĐ phê duyệt nhiệm vụ</t>
  </si>
  <si>
    <t>Thời gian KC</t>
  </si>
  <si>
    <t>Quyết định phê duyệt chủ trương đầu tư</t>
  </si>
  <si>
    <t>Phân bổ chi tiết</t>
  </si>
  <si>
    <t>Dự án kết cấu hạ tầng kinh tế, giao thông</t>
  </si>
  <si>
    <t>Đường Song song đường sắt Hà Nội-Lào Cai (tuyến phía Bắc)  đoạn từ QL2C đến đường Hợp Thịnh-Đạo Tú</t>
  </si>
  <si>
    <t xml:space="preserve"> Kế hoạch đầu tư công năm 2022 </t>
  </si>
  <si>
    <t xml:space="preserve"> Vĩnh Yên,  Bình Xuyên</t>
  </si>
  <si>
    <t>(Kèm theo Quyết định số 3533/QĐ-UBND ngày 24/12/2021 của UBND tỉnh)</t>
  </si>
  <si>
    <t>DANH MỤC DỰ ÁN ĐANG TRIỂN KHAI</t>
  </si>
</sst>
</file>

<file path=xl/styles.xml><?xml version="1.0" encoding="utf-8"?>
<styleSheet xmlns="http://schemas.openxmlformats.org/spreadsheetml/2006/main" xmlns:mc="http://schemas.openxmlformats.org/markup-compatibility/2006" xmlns:x14ac="http://schemas.microsoft.com/office/spreadsheetml/2009/9/ac" mc:Ignorable="x14ac">
  <numFmts count="65">
    <numFmt numFmtId="5" formatCode="&quot;$&quot;#,##0_);\(&quot;$&quot;#,##0\)"/>
    <numFmt numFmtId="6" formatCode="&quot;$&quot;#,##0_);[Red]\(&quot;$&quot;#,##0\)"/>
    <numFmt numFmtId="41" formatCode="_(* #,##0_);_(* \(#,##0\);_(* &quot;-&quot;_);_(@_)"/>
    <numFmt numFmtId="44" formatCode="_(&quot;$&quot;* #,##0.00_);_(&quot;$&quot;* \(#,##0.00\);_(&quot;$&quot;* &quot;-&quot;??_);_(@_)"/>
    <numFmt numFmtId="43" formatCode="_(* #,##0.00_);_(* \(#,##0.00\);_(* &quot;-&quot;??_);_(@_)"/>
    <numFmt numFmtId="164" formatCode="_-* #,##0\ _₫_-;\-* #,##0\ _₫_-;_-* &quot;-&quot;\ _₫_-;_-@_-"/>
    <numFmt numFmtId="165" formatCode="_-* #,##0.00\ _₫_-;\-* #,##0.00\ _₫_-;_-* &quot;-&quot;??\ _₫_-;_-@_-"/>
    <numFmt numFmtId="166" formatCode="_(* #,##0.000_);_(* \(#,##0.000\);_(* &quot;-&quot;??_);_(@_)"/>
    <numFmt numFmtId="167" formatCode="#,##0;[Red]#,##0"/>
    <numFmt numFmtId="168" formatCode="_(* #,##0_);_(* \(#,##0\);_(* &quot;-&quot;??_);_(@_)"/>
    <numFmt numFmtId="169" formatCode="#,##0.0"/>
    <numFmt numFmtId="170" formatCode="&quot;?&quot;#,##0;&quot;?&quot;\-#,##0"/>
    <numFmt numFmtId="171" formatCode="_-* ###&quot;,&quot;0&quot;.&quot;00\ _$_-;\-* ###&quot;,&quot;0&quot;.&quot;00\ _$_-;_-* &quot;-&quot;??\ _$_-;_-@_-"/>
    <numFmt numFmtId="172" formatCode="&quot;.&quot;###&quot;,&quot;0&quot;.&quot;00_);\(&quot;.&quot;###&quot;,&quot;0&quot;.&quot;00\)"/>
    <numFmt numFmtId="173" formatCode="_-* #,##0_-;\-* #,##0_-;_-* &quot;-&quot;_-;_-@_-"/>
    <numFmt numFmtId="174" formatCode="_-* #,##0.00_-;\-* #,##0.00_-;_-* &quot;-&quot;??_-;_-@_-"/>
    <numFmt numFmtId="175" formatCode="&quot;\&quot;#,##0.00;[Red]&quot;\&quot;\-#,##0.00"/>
    <numFmt numFmtId="176" formatCode="&quot;\&quot;#,##0;[Red]&quot;\&quot;\-#,##0"/>
    <numFmt numFmtId="177" formatCode="_ &quot;\&quot;* #,##0_ ;_ &quot;\&quot;* \-#,##0_ ;_ &quot;\&quot;* &quot;-&quot;_ ;_ @_ "/>
    <numFmt numFmtId="178" formatCode="_ &quot;\&quot;* #,##0.00_ ;_ &quot;\&quot;* \-#,##0.00_ ;_ &quot;\&quot;* &quot;-&quot;??_ ;_ @_ "/>
    <numFmt numFmtId="179" formatCode="_ * #,##0_ ;_ * \-#,##0_ ;_ * &quot;-&quot;_ ;_ @_ "/>
    <numFmt numFmtId="180" formatCode="0.0%"/>
    <numFmt numFmtId="181" formatCode="_ * #,##0.00_ ;_ * \-#,##0.00_ ;_ * &quot;-&quot;??_ ;_ @_ "/>
    <numFmt numFmtId="182" formatCode="0.00000000"/>
    <numFmt numFmtId="183" formatCode="0.000"/>
    <numFmt numFmtId="184" formatCode="&quot;$&quot;#,##0.00"/>
    <numFmt numFmtId="185" formatCode="_-* #,##0.00\ _V_N_D_-;\-* #,##0.00\ _V_N_D_-;_-* &quot;-&quot;??\ _V_N_D_-;_-@_-"/>
    <numFmt numFmtId="186" formatCode="#,##0\ &quot;þ&quot;;[Red]\-#,##0\ &quot;þ&quot;"/>
    <numFmt numFmtId="187" formatCode="#,##0;\(#,##0\)"/>
    <numFmt numFmtId="188" formatCode="\$#,##0\ ;\(\$#,##0\)"/>
    <numFmt numFmtId="189" formatCode="\t0.00%"/>
    <numFmt numFmtId="190" formatCode="_-* #,##0\ _D_M_-;\-* #,##0\ _D_M_-;_-* &quot;-&quot;\ _D_M_-;_-@_-"/>
    <numFmt numFmtId="191" formatCode="_-* #,##0.00\ _D_M_-;\-* #,##0.00\ _D_M_-;_-* &quot;-&quot;??\ _D_M_-;_-@_-"/>
    <numFmt numFmtId="192" formatCode="\t#\ ??/??"/>
    <numFmt numFmtId="193" formatCode="_-[$€-2]* #,##0.00_-;\-[$€-2]* #,##0.00_-;_-[$€-2]* &quot;-&quot;??_-"/>
    <numFmt numFmtId="194" formatCode="#."/>
    <numFmt numFmtId="195" formatCode="_-&quot;£&quot;* #,##0_-;\-&quot;£&quot;* #,##0_-;_-&quot;£&quot;* &quot;-&quot;_-;_-@_-"/>
    <numFmt numFmtId="196" formatCode="0.0000"/>
    <numFmt numFmtId="197" formatCode="#,##0\ &quot;$&quot;_);[Red]\(#,##0\ &quot;$&quot;\)"/>
    <numFmt numFmtId="198" formatCode="&quot;$&quot;###,0&quot;.&quot;00_);[Red]\(&quot;$&quot;###,0&quot;.&quot;00\)"/>
    <numFmt numFmtId="199" formatCode="&quot;$&quot;#,##0;[Red]\-&quot;$&quot;#,##0"/>
    <numFmt numFmtId="200" formatCode="&quot;$&quot;#,##0.00;[Red]\-&quot;$&quot;#,##0.00"/>
    <numFmt numFmtId="201" formatCode="&quot;VND&quot;#,##0_);[Red]\(&quot;VND&quot;#,##0\)"/>
    <numFmt numFmtId="202" formatCode="_-* #,##0.00\ _ã_ð_í_._-;\-* #,##0.00\ _ã_ð_í_._-;_-* &quot;-&quot;??\ _ã_ð_í_._-;_-@_-"/>
    <numFmt numFmtId="203" formatCode="_-* #,##0\ _F_B_-;\-* #,##0\ _F_B_-;_-* &quot;-&quot;\ _F_B_-;_-@_-"/>
    <numFmt numFmtId="204" formatCode="&quot;\&quot;#,##0;[Red]\-&quot;\&quot;#,##0"/>
    <numFmt numFmtId="205" formatCode="#,##0.00\ &quot;F&quot;;[Red]\-#,##0.00\ &quot;F&quot;"/>
    <numFmt numFmtId="206" formatCode="&quot;\&quot;#,##0.00;\-&quot;\&quot;#,##0.00"/>
    <numFmt numFmtId="207" formatCode="_-* #,##0\ &quot;F&quot;_-;\-* #,##0\ &quot;F&quot;_-;_-* &quot;-&quot;\ &quot;F&quot;_-;_-@_-"/>
    <numFmt numFmtId="208" formatCode="0.000\ "/>
    <numFmt numFmtId="209" formatCode="#,##0\ &quot;Lt&quot;;[Red]\-#,##0\ &quot;Lt&quot;"/>
    <numFmt numFmtId="210" formatCode="_(* #,##0.000_);_(* \(#,##0.000\);_(* &quot;-&quot;???_);_(@_)"/>
    <numFmt numFmtId="211" formatCode="#,##0\ &quot;F&quot;;[Red]\-#,##0\ &quot;F&quot;"/>
    <numFmt numFmtId="212" formatCode="&quot;\&quot;#,##0;\-&quot;\&quot;#,##0"/>
    <numFmt numFmtId="213" formatCode="#,##0.00\ &quot;F&quot;;\-#,##0.00\ &quot;F&quot;"/>
    <numFmt numFmtId="214" formatCode="_-* #,##0\ &quot;DM&quot;_-;\-* #,##0\ &quot;DM&quot;_-;_-* &quot;-&quot;\ &quot;DM&quot;_-;_-@_-"/>
    <numFmt numFmtId="215" formatCode="_-* #,##0.00\ &quot;DM&quot;_-;\-* #,##0.00\ &quot;DM&quot;_-;_-* &quot;-&quot;??\ &quot;DM&quot;_-;_-@_-"/>
    <numFmt numFmtId="216" formatCode="_-&quot;$&quot;* #,##0_-;\-&quot;$&quot;* #,##0_-;_-&quot;$&quot;* &quot;-&quot;_-;_-@_-"/>
    <numFmt numFmtId="217" formatCode="&quot;$&quot;\ #,##0;[Red]&quot;$&quot;\ \-#,##0"/>
    <numFmt numFmtId="218" formatCode="_-&quot;$&quot;* #,##0.00_-;\-&quot;$&quot;* #,##0.00_-;_-&quot;$&quot;* &quot;-&quot;??_-;_-@_-"/>
    <numFmt numFmtId="219" formatCode="#,##0.000"/>
    <numFmt numFmtId="220" formatCode="_(* #,##0.0_);_(* \(#,##0.0\);_(* &quot;-&quot;??_);_(@_)"/>
    <numFmt numFmtId="221" formatCode="_(* #,##0.0_);_(* \(#,##0.0\);_(* &quot;-&quot;?_);_(@_)"/>
    <numFmt numFmtId="222" formatCode="_(* #,##0.0000_);_(* \(#,##0.0000\);_(* &quot;-&quot;??_);_(@_)"/>
    <numFmt numFmtId="223" formatCode="mm/dd/yy;@"/>
  </numFmts>
  <fonts count="179">
    <font>
      <sz val="12"/>
      <color theme="1"/>
      <name val="Times New Roman"/>
      <family val="2"/>
      <charset val="163"/>
    </font>
    <font>
      <sz val="12"/>
      <color indexed="8"/>
      <name val="Times New Roman"/>
      <family val="2"/>
    </font>
    <font>
      <sz val="14"/>
      <name val="Times New Roman"/>
      <family val="1"/>
    </font>
    <font>
      <sz val="10"/>
      <name val="Arial"/>
      <family val="2"/>
    </font>
    <font>
      <b/>
      <sz val="12"/>
      <name val="Times New Roman"/>
      <family val="1"/>
    </font>
    <font>
      <sz val="12"/>
      <name val="Times New Roman"/>
      <family val="1"/>
    </font>
    <font>
      <sz val="10"/>
      <name val="Times New Roman"/>
      <family val="1"/>
    </font>
    <font>
      <sz val="11"/>
      <color indexed="8"/>
      <name val="Calibri"/>
      <family val="2"/>
      <charset val="163"/>
    </font>
    <font>
      <sz val="11"/>
      <color indexed="8"/>
      <name val="Calibri"/>
      <family val="2"/>
    </font>
    <font>
      <b/>
      <i/>
      <sz val="12"/>
      <name val="Times New Roman"/>
      <family val="1"/>
    </font>
    <font>
      <sz val="12"/>
      <name val=".VnTime"/>
      <family val="2"/>
    </font>
    <font>
      <sz val="12"/>
      <color indexed="8"/>
      <name val="Times New Roman"/>
      <family val="2"/>
    </font>
    <font>
      <i/>
      <sz val="12"/>
      <name val="Times New Roman"/>
      <family val="1"/>
    </font>
    <font>
      <sz val="12"/>
      <name val="돋움체"/>
      <family val="3"/>
      <charset val="129"/>
    </font>
    <font>
      <sz val="10"/>
      <name val="?? ??"/>
      <family val="1"/>
      <charset val="136"/>
    </font>
    <font>
      <sz val="11"/>
      <name val="??"/>
      <family val="3"/>
    </font>
    <font>
      <sz val="14"/>
      <name val="??"/>
      <family val="3"/>
      <charset val="129"/>
    </font>
    <font>
      <sz val="12"/>
      <name val="????"/>
      <family val="1"/>
      <charset val="136"/>
    </font>
    <font>
      <sz val="12"/>
      <name val="Courier"/>
      <family val="3"/>
    </font>
    <font>
      <sz val="12"/>
      <name val="???"/>
      <family val="1"/>
      <charset val="129"/>
    </font>
    <font>
      <sz val="12"/>
      <name val="|??¢¥¢¬¨Ï"/>
      <family val="1"/>
      <charset val="129"/>
    </font>
    <font>
      <sz val="10"/>
      <name val="Helv"/>
      <family val="2"/>
    </font>
    <font>
      <sz val="10"/>
      <name val="MS Sans Serif"/>
      <family val="2"/>
    </font>
    <font>
      <sz val="11"/>
      <name val="‚l‚r ‚oƒSƒVƒbƒN"/>
      <family val="3"/>
      <charset val="128"/>
    </font>
    <font>
      <sz val="14"/>
      <name val="Terminal"/>
      <family val="3"/>
      <charset val="128"/>
    </font>
    <font>
      <sz val="11"/>
      <name val="–¾’©"/>
      <family val="1"/>
      <charset val="128"/>
    </font>
    <font>
      <b/>
      <u/>
      <sz val="14"/>
      <color indexed="8"/>
      <name val=".VnBook-AntiquaH"/>
      <family val="2"/>
    </font>
    <font>
      <sz val="11"/>
      <name val=".VnTime"/>
      <family val="2"/>
    </font>
    <font>
      <i/>
      <sz val="12"/>
      <color indexed="8"/>
      <name val=".VnBook-AntiquaH"/>
      <family val="2"/>
    </font>
    <font>
      <sz val="14"/>
      <color indexed="8"/>
      <name val="Times New Roman"/>
      <family val="2"/>
    </font>
    <font>
      <b/>
      <sz val="12"/>
      <color indexed="8"/>
      <name val=".VnBook-Antiqua"/>
      <family val="2"/>
    </font>
    <font>
      <i/>
      <sz val="12"/>
      <color indexed="8"/>
      <name val=".VnBook-Antiqua"/>
      <family val="2"/>
    </font>
    <font>
      <sz val="14"/>
      <name val=".VnTimeH"/>
      <family val="2"/>
    </font>
    <font>
      <sz val="10"/>
      <name val=".VnTime"/>
      <family val="2"/>
    </font>
    <font>
      <sz val="11"/>
      <color indexed="9"/>
      <name val="Calibri"/>
      <family val="2"/>
    </font>
    <font>
      <sz val="14"/>
      <color indexed="9"/>
      <name val="Times New Roman"/>
      <family val="2"/>
    </font>
    <font>
      <sz val="12"/>
      <name val="±¼¸²Ã¼"/>
      <family val="3"/>
      <charset val="129"/>
    </font>
    <font>
      <sz val="12"/>
      <name val="¹UAAA¼"/>
      <family val="3"/>
      <charset val="129"/>
    </font>
    <font>
      <sz val="12"/>
      <name val="¹ÙÅÁÃ¼"/>
      <family val="1"/>
      <charset val="129"/>
    </font>
    <font>
      <sz val="11"/>
      <color indexed="20"/>
      <name val="Calibri"/>
      <family val="2"/>
    </font>
    <font>
      <sz val="14"/>
      <color indexed="14"/>
      <name val="Times New Roman"/>
      <family val="2"/>
    </font>
    <font>
      <sz val="12"/>
      <name val="µ¸¿òÃ¼"/>
      <family val="3"/>
      <charset val="129"/>
    </font>
    <font>
      <sz val="12"/>
      <name val="VNI-Times"/>
    </font>
    <font>
      <sz val="11"/>
      <name val="µ¸¿ò"/>
      <charset val="129"/>
    </font>
    <font>
      <sz val="10"/>
      <name val="±¼¸²A¼"/>
      <family val="3"/>
      <charset val="129"/>
    </font>
    <font>
      <sz val="11"/>
      <name val="돋움"/>
      <charset val="129"/>
    </font>
    <font>
      <b/>
      <sz val="11"/>
      <color indexed="52"/>
      <name val="Calibri"/>
      <family val="2"/>
    </font>
    <font>
      <b/>
      <sz val="14"/>
      <color indexed="52"/>
      <name val="Times New Roman"/>
      <family val="2"/>
    </font>
    <font>
      <b/>
      <sz val="10"/>
      <name val="Helv"/>
      <family val="2"/>
    </font>
    <font>
      <b/>
      <sz val="11"/>
      <color indexed="9"/>
      <name val="Calibri"/>
      <family val="2"/>
    </font>
    <font>
      <b/>
      <sz val="14"/>
      <color indexed="9"/>
      <name val="Times New Roman"/>
      <family val="2"/>
    </font>
    <font>
      <i/>
      <sz val="11"/>
      <color indexed="23"/>
      <name val="Calibri"/>
      <family val="2"/>
    </font>
    <font>
      <i/>
      <sz val="14"/>
      <color indexed="23"/>
      <name val="Times New Roman"/>
      <family val="2"/>
    </font>
    <font>
      <sz val="11"/>
      <color indexed="17"/>
      <name val="Calibri"/>
      <family val="2"/>
    </font>
    <font>
      <sz val="14"/>
      <color indexed="17"/>
      <name val="Times New Roman"/>
      <family val="2"/>
    </font>
    <font>
      <sz val="8"/>
      <name val="Arial"/>
      <family val="2"/>
    </font>
    <font>
      <b/>
      <sz val="12"/>
      <name val=".VnBook-AntiquaH"/>
      <family val="2"/>
    </font>
    <font>
      <b/>
      <sz val="12"/>
      <name val="Helv"/>
      <family val="2"/>
    </font>
    <font>
      <b/>
      <sz val="12"/>
      <name val="Arial"/>
      <family val="2"/>
    </font>
    <font>
      <b/>
      <sz val="15"/>
      <color indexed="56"/>
      <name val="Calibri"/>
      <family val="2"/>
    </font>
    <font>
      <b/>
      <sz val="15"/>
      <color indexed="62"/>
      <name val="Times New Roman"/>
      <family val="2"/>
    </font>
    <font>
      <b/>
      <sz val="13"/>
      <color indexed="56"/>
      <name val="Calibri"/>
      <family val="2"/>
    </font>
    <font>
      <b/>
      <sz val="13"/>
      <color indexed="62"/>
      <name val="Times New Roman"/>
      <family val="2"/>
    </font>
    <font>
      <b/>
      <sz val="11"/>
      <color indexed="56"/>
      <name val="Calibri"/>
      <family val="2"/>
    </font>
    <font>
      <b/>
      <sz val="11"/>
      <color indexed="62"/>
      <name val="Times New Roman"/>
      <family val="2"/>
    </font>
    <font>
      <b/>
      <sz val="18"/>
      <name val="Arial"/>
      <family val="2"/>
    </font>
    <font>
      <b/>
      <sz val="1"/>
      <color indexed="8"/>
      <name val="Courier"/>
      <family val="3"/>
    </font>
    <font>
      <b/>
      <sz val="14"/>
      <name val=".VnTimeH"/>
      <family val="2"/>
    </font>
    <font>
      <sz val="14"/>
      <color indexed="62"/>
      <name val="Times New Roman"/>
      <family val="2"/>
    </font>
    <font>
      <sz val="11"/>
      <color indexed="62"/>
      <name val="Calibri"/>
      <family val="2"/>
    </font>
    <font>
      <sz val="10"/>
      <name val="VNI-Helve"/>
    </font>
    <font>
      <sz val="12"/>
      <name val="Arial"/>
      <family val="2"/>
    </font>
    <font>
      <sz val="11"/>
      <color indexed="52"/>
      <name val="Calibri"/>
      <family val="2"/>
    </font>
    <font>
      <sz val="14"/>
      <color indexed="52"/>
      <name val="Times New Roman"/>
      <family val="2"/>
    </font>
    <font>
      <i/>
      <sz val="10"/>
      <name val=".VnTime"/>
      <family val="2"/>
    </font>
    <font>
      <b/>
      <sz val="10"/>
      <name val=".VnArial"/>
      <family val="2"/>
    </font>
    <font>
      <b/>
      <sz val="10"/>
      <name val=".VnTime"/>
      <family val="2"/>
    </font>
    <font>
      <sz val="8"/>
      <name val="VNarial"/>
      <family val="2"/>
    </font>
    <font>
      <sz val="10"/>
      <name val="Helv"/>
    </font>
    <font>
      <b/>
      <sz val="11"/>
      <name val="Helv"/>
      <family val="2"/>
    </font>
    <font>
      <sz val="11"/>
      <color indexed="60"/>
      <name val="Calibri"/>
      <family val="2"/>
    </font>
    <font>
      <sz val="14"/>
      <color indexed="60"/>
      <name val="Times New Roman"/>
      <family val="2"/>
    </font>
    <font>
      <sz val="13"/>
      <name val=".VnTime"/>
      <family val="2"/>
    </font>
    <font>
      <sz val="7"/>
      <name val="Small Fonts"/>
      <family val="2"/>
    </font>
    <font>
      <sz val="10"/>
      <name val="VNtimes new roman"/>
      <family val="2"/>
    </font>
    <font>
      <sz val="10"/>
      <name val="VNtimes new roman"/>
      <family val="1"/>
    </font>
    <font>
      <sz val="12"/>
      <name val="바탕체"/>
      <family val="1"/>
      <charset val="129"/>
    </font>
    <font>
      <sz val="9"/>
      <name val="Arial"/>
      <family val="2"/>
    </font>
    <font>
      <sz val="14"/>
      <name val=".VnTime"/>
      <family val="2"/>
    </font>
    <font>
      <sz val="11"/>
      <color indexed="8"/>
      <name val="Helvetica Neue"/>
    </font>
    <font>
      <b/>
      <sz val="11"/>
      <color indexed="63"/>
      <name val="Calibri"/>
      <family val="2"/>
    </font>
    <font>
      <b/>
      <sz val="14"/>
      <color indexed="63"/>
      <name val="Times New Roman"/>
      <family val="2"/>
    </font>
    <font>
      <sz val="10"/>
      <color indexed="8"/>
      <name val="Arial"/>
      <family val="2"/>
    </font>
    <font>
      <b/>
      <sz val="18"/>
      <color indexed="56"/>
      <name val="Cambria"/>
      <family val="2"/>
    </font>
    <font>
      <b/>
      <sz val="18"/>
      <color indexed="62"/>
      <name val="Cambria"/>
      <family val="2"/>
    </font>
    <font>
      <b/>
      <sz val="10"/>
      <name val=".VnTimeH"/>
      <family val="2"/>
    </font>
    <font>
      <b/>
      <sz val="11"/>
      <name val=".VnTimeH"/>
      <family val="2"/>
    </font>
    <font>
      <b/>
      <sz val="11"/>
      <color indexed="8"/>
      <name val="Calibri"/>
      <family val="2"/>
    </font>
    <font>
      <b/>
      <sz val="14"/>
      <color indexed="8"/>
      <name val="Times New Roman"/>
      <family val="2"/>
    </font>
    <font>
      <sz val="10"/>
      <name val=".VnAvant"/>
      <family val="2"/>
    </font>
    <font>
      <sz val="10"/>
      <name val=".VnArial"/>
      <family val="2"/>
    </font>
    <font>
      <sz val="8"/>
      <name val=".VnTime"/>
      <family val="2"/>
    </font>
    <font>
      <sz val="11"/>
      <color indexed="10"/>
      <name val="Calibri"/>
      <family val="2"/>
    </font>
    <font>
      <sz val="14"/>
      <color indexed="10"/>
      <name val="Times New Roman"/>
      <family val="2"/>
    </font>
    <font>
      <b/>
      <i/>
      <sz val="12"/>
      <name val=".VnTime"/>
      <family val="2"/>
    </font>
    <font>
      <sz val="14"/>
      <name val=".VnArial"/>
      <family val="2"/>
    </font>
    <font>
      <sz val="10"/>
      <name val=" "/>
      <family val="1"/>
      <charset val="136"/>
    </font>
    <font>
      <sz val="14"/>
      <name val="뼻뮝"/>
      <family val="3"/>
      <charset val="129"/>
    </font>
    <font>
      <sz val="12"/>
      <name val="바탕체"/>
      <family val="3"/>
    </font>
    <font>
      <sz val="12"/>
      <name val="뼻뮝"/>
      <family val="1"/>
      <charset val="129"/>
    </font>
    <font>
      <sz val="10"/>
      <name val="명조"/>
      <family val="3"/>
      <charset val="129"/>
    </font>
    <font>
      <sz val="10"/>
      <name val="굴림체"/>
      <family val="3"/>
      <charset val="129"/>
    </font>
    <font>
      <sz val="10"/>
      <name val="ＭＳ Ｐ明朝"/>
      <family val="1"/>
      <charset val="128"/>
    </font>
    <font>
      <sz val="14"/>
      <name val="Times New Roman"/>
      <family val="1"/>
      <charset val="163"/>
    </font>
    <font>
      <sz val="10"/>
      <name val="Arial"/>
      <family val="2"/>
    </font>
    <font>
      <b/>
      <sz val="14"/>
      <name val="Times New Roman"/>
      <family val="1"/>
    </font>
    <font>
      <b/>
      <i/>
      <sz val="14"/>
      <name val="Times New Roman"/>
      <family val="1"/>
    </font>
    <font>
      <sz val="10"/>
      <name val="Arial"/>
      <family val="2"/>
      <charset val="163"/>
    </font>
    <font>
      <sz val="18"/>
      <name val="Times New Roman"/>
      <family val="1"/>
    </font>
    <font>
      <sz val="11"/>
      <name val="Times New Roman"/>
      <family val="1"/>
    </font>
    <font>
      <b/>
      <sz val="14"/>
      <name val="Times New Roman"/>
      <family val="1"/>
      <charset val="163"/>
    </font>
    <font>
      <i/>
      <sz val="14"/>
      <name val="Times New Roman"/>
      <family val="1"/>
    </font>
    <font>
      <b/>
      <sz val="9"/>
      <color indexed="81"/>
      <name val="Tahoma"/>
      <family val="2"/>
    </font>
    <font>
      <sz val="9"/>
      <color indexed="81"/>
      <name val="Tahoma"/>
      <family val="2"/>
    </font>
    <font>
      <b/>
      <sz val="16"/>
      <name val="Times New Roman"/>
      <family val="1"/>
    </font>
    <font>
      <i/>
      <sz val="16"/>
      <name val="Times New Roman"/>
      <family val="1"/>
    </font>
    <font>
      <sz val="11"/>
      <color indexed="8"/>
      <name val="Arial"/>
      <family val="2"/>
      <charset val="163"/>
    </font>
    <font>
      <i/>
      <sz val="10"/>
      <name val="Times New Roman"/>
      <family val="1"/>
    </font>
    <font>
      <sz val="11"/>
      <name val="Calibri"/>
      <family val="2"/>
    </font>
    <font>
      <b/>
      <sz val="11"/>
      <name val="Calibri"/>
      <family val="2"/>
    </font>
    <font>
      <b/>
      <sz val="20"/>
      <name val="Times New Roman"/>
      <family val="1"/>
    </font>
    <font>
      <sz val="16"/>
      <name val="Times New Roman"/>
      <family val="1"/>
    </font>
    <font>
      <sz val="13"/>
      <name val="Times New Roman"/>
      <family val="1"/>
    </font>
    <font>
      <b/>
      <i/>
      <sz val="13"/>
      <name val="Times New Roman"/>
      <family val="1"/>
    </font>
    <font>
      <b/>
      <sz val="10"/>
      <name val="Times New Roman"/>
      <family val="1"/>
    </font>
    <font>
      <b/>
      <sz val="13"/>
      <name val="Times New Roman"/>
      <family val="1"/>
    </font>
    <font>
      <b/>
      <i/>
      <sz val="16"/>
      <name val="Times New Roman"/>
      <family val="1"/>
    </font>
    <font>
      <b/>
      <vertAlign val="superscript"/>
      <sz val="12"/>
      <color indexed="8"/>
      <name val="Times New Roman"/>
      <family val="1"/>
    </font>
    <font>
      <b/>
      <i/>
      <sz val="10"/>
      <name val="Times New Roman"/>
      <family val="1"/>
    </font>
    <font>
      <b/>
      <sz val="11"/>
      <name val="Times New Roman"/>
      <family val="1"/>
    </font>
    <font>
      <b/>
      <sz val="15"/>
      <name val="Times New Roman"/>
      <family val="1"/>
    </font>
    <font>
      <b/>
      <i/>
      <sz val="15"/>
      <name val="Times New Roman"/>
      <family val="1"/>
    </font>
    <font>
      <sz val="15"/>
      <name val="Times New Roman"/>
      <family val="1"/>
    </font>
    <font>
      <i/>
      <sz val="15"/>
      <name val="Times New Roman"/>
      <family val="1"/>
    </font>
    <font>
      <b/>
      <i/>
      <sz val="11"/>
      <name val="Times New Roman"/>
      <family val="1"/>
    </font>
    <font>
      <i/>
      <sz val="13"/>
      <name val="Times New Roman"/>
      <family val="1"/>
    </font>
    <font>
      <sz val="12"/>
      <color theme="1"/>
      <name val="Times New Roman"/>
      <family val="2"/>
      <charset val="163"/>
    </font>
    <font>
      <sz val="12"/>
      <color theme="1"/>
      <name val="Times New Roman"/>
      <family val="2"/>
    </font>
    <font>
      <sz val="11"/>
      <color theme="1"/>
      <name val="Calibri"/>
      <family val="2"/>
      <scheme val="minor"/>
    </font>
    <font>
      <sz val="11"/>
      <color theme="1"/>
      <name val="Calibri"/>
      <family val="2"/>
      <charset val="163"/>
      <scheme val="minor"/>
    </font>
    <font>
      <b/>
      <sz val="14"/>
      <color theme="1"/>
      <name val="Times New Roman"/>
      <family val="1"/>
    </font>
    <font>
      <b/>
      <i/>
      <sz val="14"/>
      <color theme="1"/>
      <name val="Times New Roman"/>
      <family val="1"/>
    </font>
    <font>
      <sz val="14"/>
      <color theme="1"/>
      <name val="Times New Roman"/>
      <family val="1"/>
    </font>
    <font>
      <b/>
      <sz val="13"/>
      <color theme="1"/>
      <name val="Times New Roman"/>
      <family val="1"/>
    </font>
    <font>
      <sz val="13"/>
      <color theme="1"/>
      <name val="Times New Roman"/>
      <family val="1"/>
    </font>
    <font>
      <b/>
      <i/>
      <sz val="13"/>
      <color theme="1"/>
      <name val="Times New Roman"/>
      <family val="1"/>
    </font>
    <font>
      <sz val="10"/>
      <color theme="1"/>
      <name val="Times New Roman"/>
      <family val="1"/>
    </font>
    <font>
      <sz val="12"/>
      <color theme="1"/>
      <name val="Times New Roman"/>
      <family val="1"/>
    </font>
    <font>
      <b/>
      <sz val="12"/>
      <color rgb="FF000000"/>
      <name val="Times New Roman"/>
      <family val="1"/>
    </font>
    <font>
      <b/>
      <sz val="12"/>
      <color theme="1"/>
      <name val="Times New Roman"/>
      <family val="1"/>
    </font>
    <font>
      <b/>
      <i/>
      <sz val="13"/>
      <color rgb="FFFF0000"/>
      <name val="Times New Roman"/>
      <family val="1"/>
    </font>
    <font>
      <sz val="12"/>
      <color rgb="FF00B0F0"/>
      <name val="Times New Roman"/>
      <family val="1"/>
    </font>
    <font>
      <sz val="12"/>
      <color theme="9" tint="-0.249977111117893"/>
      <name val="Times New Roman"/>
      <family val="1"/>
    </font>
    <font>
      <sz val="12"/>
      <color rgb="FFFF0000"/>
      <name val="Times New Roman"/>
      <family val="1"/>
    </font>
    <font>
      <sz val="16"/>
      <color theme="1"/>
      <name val="Calibri"/>
      <family val="2"/>
      <scheme val="minor"/>
    </font>
    <font>
      <i/>
      <sz val="16"/>
      <color theme="1"/>
      <name val="Calibri"/>
      <family val="2"/>
      <scheme val="minor"/>
    </font>
    <font>
      <sz val="16"/>
      <color theme="1"/>
      <name val="Times New Roman"/>
      <family val="1"/>
    </font>
    <font>
      <sz val="12"/>
      <color theme="1"/>
      <name val="Calibri"/>
      <family val="2"/>
      <scheme val="minor"/>
    </font>
    <font>
      <b/>
      <i/>
      <sz val="12"/>
      <name val="Calibri"/>
      <family val="2"/>
      <scheme val="minor"/>
    </font>
    <font>
      <sz val="12"/>
      <name val="Calibri"/>
      <family val="2"/>
      <scheme val="minor"/>
    </font>
    <font>
      <sz val="13"/>
      <color rgb="FFFF0000"/>
      <name val="Times New Roman"/>
      <family val="1"/>
    </font>
    <font>
      <i/>
      <sz val="14"/>
      <color theme="1"/>
      <name val="Times New Roman"/>
      <family val="1"/>
    </font>
    <font>
      <b/>
      <i/>
      <sz val="12"/>
      <color rgb="FF000000"/>
      <name val="Times New Roman"/>
      <family val="1"/>
    </font>
    <font>
      <b/>
      <sz val="16"/>
      <color theme="1"/>
      <name val="Times New Roman"/>
      <family val="1"/>
    </font>
    <font>
      <i/>
      <sz val="16"/>
      <color theme="1"/>
      <name val="Times New Roman"/>
      <family val="1"/>
    </font>
    <font>
      <b/>
      <sz val="16"/>
      <color rgb="FF000000"/>
      <name val="Times New Roman"/>
      <family val="1"/>
    </font>
    <font>
      <b/>
      <u/>
      <sz val="13"/>
      <name val="Times New Roman"/>
      <family val="1"/>
    </font>
    <font>
      <sz val="13"/>
      <color rgb="FF000000"/>
      <name val="Times New Roman"/>
      <family val="1"/>
    </font>
    <font>
      <i/>
      <sz val="16"/>
      <color rgb="FF000000"/>
      <name val="Times New Roman"/>
      <family val="1"/>
    </font>
  </fonts>
  <fills count="32">
    <fill>
      <patternFill patternType="none"/>
    </fill>
    <fill>
      <patternFill patternType="gray125"/>
    </fill>
    <fill>
      <patternFill patternType="solid">
        <fgColor indexed="22"/>
        <bgColor indexed="64"/>
      </patternFill>
    </fill>
    <fill>
      <patternFill patternType="solid">
        <fgColor indexed="31"/>
      </patternFill>
    </fill>
    <fill>
      <patternFill patternType="solid">
        <fgColor indexed="9"/>
      </patternFill>
    </fill>
    <fill>
      <patternFill patternType="solid">
        <fgColor indexed="45"/>
      </patternFill>
    </fill>
    <fill>
      <patternFill patternType="solid">
        <fgColor indexed="47"/>
      </patternFill>
    </fill>
    <fill>
      <patternFill patternType="solid">
        <fgColor indexed="42"/>
      </patternFill>
    </fill>
    <fill>
      <patternFill patternType="solid">
        <fgColor indexed="26"/>
      </patternFill>
    </fill>
    <fill>
      <patternFill patternType="solid">
        <fgColor indexed="46"/>
      </patternFill>
    </fill>
    <fill>
      <patternFill patternType="solid">
        <fgColor indexed="27"/>
      </patternFill>
    </fill>
    <fill>
      <patternFill patternType="solid">
        <fgColor indexed="44"/>
      </patternFill>
    </fill>
    <fill>
      <patternFill patternType="solid">
        <fgColor indexed="22"/>
      </patternFill>
    </fill>
    <fill>
      <patternFill patternType="solid">
        <fgColor indexed="29"/>
      </patternFill>
    </fill>
    <fill>
      <patternFill patternType="solid">
        <fgColor indexed="11"/>
      </patternFill>
    </fill>
    <fill>
      <patternFill patternType="solid">
        <fgColor indexed="43"/>
      </patternFill>
    </fill>
    <fill>
      <patternFill patternType="solid">
        <fgColor indexed="51"/>
      </patternFill>
    </fill>
    <fill>
      <patternFill patternType="solid">
        <fgColor indexed="30"/>
      </patternFill>
    </fill>
    <fill>
      <patternFill patternType="solid">
        <fgColor indexed="49"/>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19"/>
      </patternFill>
    </fill>
    <fill>
      <patternFill patternType="solid">
        <fgColor indexed="57"/>
      </patternFill>
    </fill>
    <fill>
      <patternFill patternType="solid">
        <fgColor indexed="54"/>
      </patternFill>
    </fill>
    <fill>
      <patternFill patternType="solid">
        <fgColor indexed="53"/>
      </patternFill>
    </fill>
    <fill>
      <patternFill patternType="solid">
        <fgColor indexed="55"/>
      </patternFill>
    </fill>
    <fill>
      <patternFill patternType="solid">
        <fgColor indexed="9"/>
        <bgColor indexed="64"/>
      </patternFill>
    </fill>
    <fill>
      <patternFill patternType="solid">
        <fgColor indexed="26"/>
        <bgColor indexed="64"/>
      </patternFill>
    </fill>
    <fill>
      <patternFill patternType="solid">
        <fgColor theme="0"/>
        <bgColor indexed="64"/>
      </patternFill>
    </fill>
    <fill>
      <patternFill patternType="solid">
        <fgColor rgb="FFFFFF00"/>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49"/>
      </bottom>
      <diagonal/>
    </border>
    <border>
      <left style="thin">
        <color indexed="64"/>
      </left>
      <right/>
      <top style="thin">
        <color indexed="64"/>
      </top>
      <bottom style="thin">
        <color indexed="64"/>
      </bottom>
      <diagonal/>
    </border>
    <border>
      <left/>
      <right/>
      <top/>
      <bottom style="double">
        <color indexed="52"/>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right/>
      <top/>
      <bottom style="medium">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medium">
        <color indexed="64"/>
      </top>
      <bottom/>
      <diagonal/>
    </border>
    <border>
      <left/>
      <right style="medium">
        <color indexed="0"/>
      </right>
      <top/>
      <bottom/>
      <diagonal/>
    </border>
    <border>
      <left style="thin">
        <color indexed="64"/>
      </left>
      <right style="thin">
        <color indexed="64"/>
      </right>
      <top style="hair">
        <color indexed="64"/>
      </top>
      <bottom style="hair">
        <color indexed="64"/>
      </bottom>
      <diagonal/>
    </border>
    <border>
      <left/>
      <right/>
      <top style="thin">
        <color indexed="62"/>
      </top>
      <bottom style="double">
        <color indexed="62"/>
      </bottom>
      <diagonal/>
    </border>
    <border>
      <left/>
      <right/>
      <top style="thin">
        <color indexed="49"/>
      </top>
      <bottom style="double">
        <color indexed="49"/>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hair">
        <color indexed="13"/>
      </left>
      <right style="hair">
        <color indexed="13"/>
      </right>
      <top style="hair">
        <color indexed="13"/>
      </top>
      <bottom style="hair">
        <color indexed="13"/>
      </bottom>
      <diagonal/>
    </border>
    <border>
      <left/>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s>
  <cellStyleXfs count="796">
    <xf numFmtId="0" fontId="0" fillId="0" borderId="0"/>
    <xf numFmtId="0" fontId="10" fillId="0" borderId="0" applyNumberFormat="0" applyFill="0" applyBorder="0" applyAlignment="0" applyProtection="0"/>
    <xf numFmtId="3" fontId="13" fillId="0" borderId="1"/>
    <xf numFmtId="0" fontId="3" fillId="0" borderId="0"/>
    <xf numFmtId="0" fontId="14" fillId="0" borderId="0" applyFont="0" applyFill="0" applyBorder="0" applyAlignment="0" applyProtection="0"/>
    <xf numFmtId="170" fontId="15" fillId="0" borderId="0" applyFont="0" applyFill="0" applyBorder="0" applyAlignment="0" applyProtection="0"/>
    <xf numFmtId="171" fontId="10" fillId="0" borderId="0" applyFont="0" applyFill="0" applyBorder="0" applyAlignment="0" applyProtection="0"/>
    <xf numFmtId="172" fontId="10" fillId="0" borderId="0" applyFont="0" applyFill="0" applyBorder="0" applyAlignment="0" applyProtection="0"/>
    <xf numFmtId="0" fontId="3" fillId="0" borderId="0" applyNumberFormat="0" applyFill="0" applyBorder="0" applyAlignment="0" applyProtection="0"/>
    <xf numFmtId="40" fontId="16" fillId="0" borderId="0" applyFont="0" applyFill="0" applyBorder="0" applyAlignment="0" applyProtection="0"/>
    <xf numFmtId="38" fontId="16" fillId="0" borderId="0" applyFont="0" applyFill="0" applyBorder="0" applyAlignment="0" applyProtection="0"/>
    <xf numFmtId="173" fontId="17" fillId="0" borderId="0" applyFont="0" applyFill="0" applyBorder="0" applyAlignment="0" applyProtection="0"/>
    <xf numFmtId="174" fontId="17" fillId="0" borderId="0" applyFont="0" applyFill="0" applyBorder="0" applyAlignment="0" applyProtection="0"/>
    <xf numFmtId="6" fontId="18" fillId="0" borderId="0" applyFont="0" applyFill="0" applyBorder="0" applyAlignment="0" applyProtection="0"/>
    <xf numFmtId="0" fontId="19"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20" fillId="0" borderId="0"/>
    <xf numFmtId="0" fontId="3" fillId="0" borderId="0" applyNumberFormat="0" applyFill="0" applyBorder="0" applyAlignment="0" applyProtection="0"/>
    <xf numFmtId="0" fontId="21" fillId="0" borderId="0"/>
    <xf numFmtId="0" fontId="22" fillId="0" borderId="0"/>
    <xf numFmtId="175" fontId="23" fillId="0" borderId="0" applyFont="0" applyFill="0" applyBorder="0" applyAlignment="0" applyProtection="0"/>
    <xf numFmtId="176" fontId="23" fillId="0" borderId="0" applyFont="0" applyFill="0" applyBorder="0" applyAlignment="0" applyProtection="0"/>
    <xf numFmtId="0" fontId="24" fillId="0" borderId="0"/>
    <xf numFmtId="0" fontId="25" fillId="0" borderId="0"/>
    <xf numFmtId="0" fontId="3" fillId="0" borderId="0"/>
    <xf numFmtId="3" fontId="13" fillId="0" borderId="1"/>
    <xf numFmtId="3" fontId="13" fillId="0" borderId="1"/>
    <xf numFmtId="0" fontId="26" fillId="2" borderId="0"/>
    <xf numFmtId="0" fontId="26"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6" fillId="2" borderId="0"/>
    <xf numFmtId="0" fontId="28" fillId="2" borderId="0"/>
    <xf numFmtId="0" fontId="28"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8" fillId="2" borderId="0"/>
    <xf numFmtId="0" fontId="10" fillId="0" borderId="0"/>
    <xf numFmtId="0" fontId="8" fillId="3" borderId="0" applyNumberFormat="0" applyBorder="0" applyAlignment="0" applyProtection="0"/>
    <xf numFmtId="0" fontId="8" fillId="3" borderId="0" applyNumberFormat="0" applyBorder="0" applyAlignment="0" applyProtection="0"/>
    <xf numFmtId="0" fontId="29" fillId="4" borderId="0" applyNumberFormat="0" applyBorder="0" applyAlignment="0" applyProtection="0"/>
    <xf numFmtId="0" fontId="8" fillId="5" borderId="0" applyNumberFormat="0" applyBorder="0" applyAlignment="0" applyProtection="0"/>
    <xf numFmtId="0" fontId="8" fillId="5" borderId="0" applyNumberFormat="0" applyBorder="0" applyAlignment="0" applyProtection="0"/>
    <xf numFmtId="0" fontId="29" fillId="6" borderId="0" applyNumberFormat="0" applyBorder="0" applyAlignment="0" applyProtection="0"/>
    <xf numFmtId="0" fontId="8" fillId="7" borderId="0" applyNumberFormat="0" applyBorder="0" applyAlignment="0" applyProtection="0"/>
    <xf numFmtId="0" fontId="8" fillId="7" borderId="0" applyNumberFormat="0" applyBorder="0" applyAlignment="0" applyProtection="0"/>
    <xf numFmtId="0" fontId="29" fillId="8"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29" fillId="4"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29" fillId="10"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29" fillId="6" borderId="0" applyNumberFormat="0" applyBorder="0" applyAlignment="0" applyProtection="0"/>
    <xf numFmtId="0" fontId="30" fillId="2" borderId="0"/>
    <xf numFmtId="0" fontId="30"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27" fillId="2" borderId="0"/>
    <xf numFmtId="0" fontId="30" fillId="2" borderId="0"/>
    <xf numFmtId="0" fontId="31" fillId="0" borderId="0">
      <alignment wrapText="1"/>
    </xf>
    <xf numFmtId="0" fontId="31"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27" fillId="0" borderId="0">
      <alignment wrapText="1"/>
    </xf>
    <xf numFmtId="0" fontId="31" fillId="0" borderId="0">
      <alignment wrapText="1"/>
    </xf>
    <xf numFmtId="0" fontId="8" fillId="11" borderId="0" applyNumberFormat="0" applyBorder="0" applyAlignment="0" applyProtection="0"/>
    <xf numFmtId="0" fontId="8" fillId="11" borderId="0" applyNumberFormat="0" applyBorder="0" applyAlignment="0" applyProtection="0"/>
    <xf numFmtId="0" fontId="29" fillId="12"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29" fillId="13"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29" fillId="15" borderId="0" applyNumberFormat="0" applyBorder="0" applyAlignment="0" applyProtection="0"/>
    <xf numFmtId="0" fontId="8" fillId="9" borderId="0" applyNumberFormat="0" applyBorder="0" applyAlignment="0" applyProtection="0"/>
    <xf numFmtId="0" fontId="8" fillId="9" borderId="0" applyNumberFormat="0" applyBorder="0" applyAlignment="0" applyProtection="0"/>
    <xf numFmtId="0" fontId="29" fillId="12"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29" fillId="11"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29" fillId="6" borderId="0" applyNumberFormat="0" applyBorder="0" applyAlignment="0" applyProtection="0"/>
    <xf numFmtId="168" fontId="32" fillId="0" borderId="2" applyNumberFormat="0" applyFont="0" applyBorder="0" applyAlignment="0">
      <alignment horizontal="center" vertical="center"/>
    </xf>
    <xf numFmtId="0" fontId="33" fillId="0" borderId="0"/>
    <xf numFmtId="0" fontId="34" fillId="17" borderId="0" applyNumberFormat="0" applyBorder="0" applyAlignment="0" applyProtection="0"/>
    <xf numFmtId="0" fontId="34" fillId="17" borderId="0" applyNumberFormat="0" applyBorder="0" applyAlignment="0" applyProtection="0"/>
    <xf numFmtId="0" fontId="35" fillId="18" borderId="0" applyNumberFormat="0" applyBorder="0" applyAlignment="0" applyProtection="0"/>
    <xf numFmtId="0" fontId="34" fillId="13" borderId="0" applyNumberFormat="0" applyBorder="0" applyAlignment="0" applyProtection="0"/>
    <xf numFmtId="0" fontId="34" fillId="13" borderId="0" applyNumberFormat="0" applyBorder="0" applyAlignment="0" applyProtection="0"/>
    <xf numFmtId="0" fontId="35" fillId="13" borderId="0" applyNumberFormat="0" applyBorder="0" applyAlignment="0" applyProtection="0"/>
    <xf numFmtId="0" fontId="34" fillId="14" borderId="0" applyNumberFormat="0" applyBorder="0" applyAlignment="0" applyProtection="0"/>
    <xf numFmtId="0" fontId="34" fillId="14" borderId="0" applyNumberFormat="0" applyBorder="0" applyAlignment="0" applyProtection="0"/>
    <xf numFmtId="0" fontId="35" fillId="15" borderId="0" applyNumberFormat="0" applyBorder="0" applyAlignment="0" applyProtection="0"/>
    <xf numFmtId="0" fontId="34" fillId="19" borderId="0" applyNumberFormat="0" applyBorder="0" applyAlignment="0" applyProtection="0"/>
    <xf numFmtId="0" fontId="34" fillId="19" borderId="0" applyNumberFormat="0" applyBorder="0" applyAlignment="0" applyProtection="0"/>
    <xf numFmtId="0" fontId="35" fillId="12" borderId="0" applyNumberFormat="0" applyBorder="0" applyAlignment="0" applyProtection="0"/>
    <xf numFmtId="0" fontId="34" fillId="18" borderId="0" applyNumberFormat="0" applyBorder="0" applyAlignment="0" applyProtection="0"/>
    <xf numFmtId="0" fontId="34" fillId="18" borderId="0" applyNumberFormat="0" applyBorder="0" applyAlignment="0" applyProtection="0"/>
    <xf numFmtId="0" fontId="35" fillId="18"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5" fillId="6"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5" fillId="18" borderId="0" applyNumberFormat="0" applyBorder="0" applyAlignment="0" applyProtection="0"/>
    <xf numFmtId="0" fontId="34" fillId="22" borderId="0" applyNumberFormat="0" applyBorder="0" applyAlignment="0" applyProtection="0"/>
    <xf numFmtId="0" fontId="34" fillId="22" borderId="0" applyNumberFormat="0" applyBorder="0" applyAlignment="0" applyProtection="0"/>
    <xf numFmtId="0" fontId="35" fillId="23"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3" borderId="0" applyNumberFormat="0" applyBorder="0" applyAlignment="0" applyProtection="0"/>
    <xf numFmtId="0" fontId="34" fillId="19" borderId="0" applyNumberFormat="0" applyBorder="0" applyAlignment="0" applyProtection="0"/>
    <xf numFmtId="0" fontId="34" fillId="19" borderId="0" applyNumberFormat="0" applyBorder="0" applyAlignment="0" applyProtection="0"/>
    <xf numFmtId="0" fontId="35" fillId="25" borderId="0" applyNumberFormat="0" applyBorder="0" applyAlignment="0" applyProtection="0"/>
    <xf numFmtId="0" fontId="34" fillId="18" borderId="0" applyNumberFormat="0" applyBorder="0" applyAlignment="0" applyProtection="0"/>
    <xf numFmtId="0" fontId="34" fillId="18" borderId="0" applyNumberFormat="0" applyBorder="0" applyAlignment="0" applyProtection="0"/>
    <xf numFmtId="0" fontId="35" fillId="18" borderId="0" applyNumberFormat="0" applyBorder="0" applyAlignment="0" applyProtection="0"/>
    <xf numFmtId="0" fontId="34" fillId="26" borderId="0" applyNumberFormat="0" applyBorder="0" applyAlignment="0" applyProtection="0"/>
    <xf numFmtId="0" fontId="34" fillId="26" borderId="0" applyNumberFormat="0" applyBorder="0" applyAlignment="0" applyProtection="0"/>
    <xf numFmtId="0" fontId="35" fillId="26" borderId="0" applyNumberFormat="0" applyBorder="0" applyAlignment="0" applyProtection="0"/>
    <xf numFmtId="177" fontId="36" fillId="0" borderId="0" applyFont="0" applyFill="0" applyBorder="0" applyAlignment="0" applyProtection="0"/>
    <xf numFmtId="0" fontId="37" fillId="0" borderId="0" applyFont="0" applyFill="0" applyBorder="0" applyAlignment="0" applyProtection="0"/>
    <xf numFmtId="175" fontId="38" fillId="0" borderId="0" applyFont="0" applyFill="0" applyBorder="0" applyAlignment="0" applyProtection="0"/>
    <xf numFmtId="178" fontId="36" fillId="0" borderId="0" applyFont="0" applyFill="0" applyBorder="0" applyAlignment="0" applyProtection="0"/>
    <xf numFmtId="0" fontId="37" fillId="0" borderId="0" applyFont="0" applyFill="0" applyBorder="0" applyAlignment="0" applyProtection="0"/>
    <xf numFmtId="176" fontId="38" fillId="0" borderId="0" applyFont="0" applyFill="0" applyBorder="0" applyAlignment="0" applyProtection="0"/>
    <xf numFmtId="179" fontId="36" fillId="0" borderId="0" applyFont="0" applyFill="0" applyBorder="0" applyAlignment="0" applyProtection="0"/>
    <xf numFmtId="0" fontId="37" fillId="0" borderId="0" applyFont="0" applyFill="0" applyBorder="0" applyAlignment="0" applyProtection="0"/>
    <xf numFmtId="180" fontId="3" fillId="0" borderId="0" applyFont="0" applyFill="0" applyBorder="0" applyAlignment="0" applyProtection="0"/>
    <xf numFmtId="181" fontId="36" fillId="0" borderId="0" applyFont="0" applyFill="0" applyBorder="0" applyAlignment="0" applyProtection="0"/>
    <xf numFmtId="0" fontId="37" fillId="0" borderId="0" applyFont="0" applyFill="0" applyBorder="0" applyAlignment="0" applyProtection="0"/>
    <xf numFmtId="182" fontId="3" fillId="0" borderId="0" applyFont="0" applyFill="0" applyBorder="0" applyAlignment="0" applyProtection="0"/>
    <xf numFmtId="0" fontId="39" fillId="5" borderId="0" applyNumberFormat="0" applyBorder="0" applyAlignment="0" applyProtection="0"/>
    <xf numFmtId="0" fontId="39" fillId="5" borderId="0" applyNumberFormat="0" applyBorder="0" applyAlignment="0" applyProtection="0"/>
    <xf numFmtId="0" fontId="40" fillId="5" borderId="0" applyNumberFormat="0" applyBorder="0" applyAlignment="0" applyProtection="0"/>
    <xf numFmtId="0" fontId="37" fillId="0" borderId="0"/>
    <xf numFmtId="0" fontId="41" fillId="0" borderId="0"/>
    <xf numFmtId="0" fontId="42" fillId="0" borderId="0"/>
    <xf numFmtId="0" fontId="43" fillId="0" borderId="0"/>
    <xf numFmtId="0" fontId="44" fillId="0" borderId="0"/>
    <xf numFmtId="183" fontId="3" fillId="0" borderId="0" applyFill="0" applyBorder="0" applyAlignment="0"/>
    <xf numFmtId="183" fontId="3" fillId="0" borderId="0" applyFill="0" applyBorder="0" applyAlignment="0"/>
    <xf numFmtId="183" fontId="3" fillId="0" borderId="0" applyFill="0" applyBorder="0" applyAlignment="0"/>
    <xf numFmtId="183" fontId="3" fillId="0" borderId="0" applyFill="0" applyBorder="0" applyAlignment="0"/>
    <xf numFmtId="0" fontId="45" fillId="0" borderId="0" applyFill="0" applyBorder="0" applyAlignment="0"/>
    <xf numFmtId="183" fontId="3" fillId="0" borderId="0" applyFill="0" applyBorder="0" applyAlignment="0"/>
    <xf numFmtId="180" fontId="3" fillId="0" borderId="0" applyFill="0" applyBorder="0" applyAlignment="0"/>
    <xf numFmtId="184" fontId="3" fillId="0" borderId="0" applyFill="0" applyBorder="0" applyAlignment="0"/>
    <xf numFmtId="0" fontId="46" fillId="12" borderId="3" applyNumberFormat="0" applyAlignment="0" applyProtection="0"/>
    <xf numFmtId="0" fontId="46" fillId="12" borderId="3" applyNumberFormat="0" applyAlignment="0" applyProtection="0"/>
    <xf numFmtId="0" fontId="47" fillId="4" borderId="3" applyNumberFormat="0" applyAlignment="0" applyProtection="0"/>
    <xf numFmtId="0" fontId="48" fillId="0" borderId="0"/>
    <xf numFmtId="0" fontId="49" fillId="27" borderId="4" applyNumberFormat="0" applyAlignment="0" applyProtection="0"/>
    <xf numFmtId="0" fontId="49" fillId="27" borderId="4" applyNumberFormat="0" applyAlignment="0" applyProtection="0"/>
    <xf numFmtId="0" fontId="50" fillId="27" borderId="4" applyNumberFormat="0" applyAlignment="0" applyProtection="0"/>
    <xf numFmtId="43" fontId="146" fillId="0" borderId="0" applyFont="0" applyFill="0" applyBorder="0" applyAlignment="0" applyProtection="0"/>
    <xf numFmtId="41" fontId="11" fillId="0" borderId="0" applyFont="0" applyFill="0" applyBorder="0" applyAlignment="0" applyProtection="0"/>
    <xf numFmtId="41" fontId="3" fillId="0" borderId="0" applyFont="0" applyFill="0" applyBorder="0" applyAlignment="0" applyProtection="0"/>
    <xf numFmtId="41" fontId="11" fillId="0" borderId="0" applyFont="0" applyFill="0" applyBorder="0" applyAlignment="0" applyProtection="0"/>
    <xf numFmtId="41" fontId="11" fillId="0" borderId="0" applyFont="0" applyFill="0" applyBorder="0" applyAlignment="0" applyProtection="0"/>
    <xf numFmtId="41" fontId="3" fillId="0" borderId="0" applyFont="0" applyFill="0" applyBorder="0" applyAlignment="0" applyProtection="0"/>
    <xf numFmtId="173" fontId="87" fillId="0" borderId="0" applyFont="0" applyFill="0" applyBorder="0" applyAlignment="0" applyProtection="0"/>
    <xf numFmtId="43" fontId="11" fillId="0" borderId="0" applyFont="0" applyFill="0" applyBorder="0" applyAlignment="0" applyProtection="0"/>
    <xf numFmtId="6" fontId="8" fillId="0" borderId="0" applyFont="0" applyFill="0" applyBorder="0" applyAlignment="0" applyProtection="0"/>
    <xf numFmtId="43" fontId="8" fillId="0" borderId="0" applyFont="0" applyFill="0" applyBorder="0" applyAlignment="0" applyProtection="0"/>
    <xf numFmtId="166" fontId="8" fillId="0" borderId="0" applyFont="0" applyFill="0" applyBorder="0" applyAlignment="0" applyProtection="0"/>
    <xf numFmtId="43" fontId="11" fillId="0" borderId="0" applyFont="0" applyFill="0" applyBorder="0" applyAlignment="0" applyProtection="0"/>
    <xf numFmtId="176" fontId="3" fillId="0" borderId="0" applyFont="0" applyFill="0" applyBorder="0" applyAlignment="0" applyProtection="0"/>
    <xf numFmtId="6" fontId="3"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73" fontId="3" fillId="0" borderId="0" applyFont="0" applyFill="0" applyBorder="0" applyAlignment="0" applyProtection="0"/>
    <xf numFmtId="173" fontId="3" fillId="0" borderId="0" applyFont="0" applyFill="0" applyBorder="0" applyAlignment="0" applyProtection="0"/>
    <xf numFmtId="6" fontId="3" fillId="0" borderId="0" applyFont="0" applyFill="0" applyBorder="0" applyAlignment="0" applyProtection="0"/>
    <xf numFmtId="43" fontId="3" fillId="0" borderId="0" applyFont="0" applyFill="0" applyBorder="0" applyAlignment="0" applyProtection="0"/>
    <xf numFmtId="176"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17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3" fillId="0" borderId="0" applyFont="0" applyFill="0" applyBorder="0" applyAlignment="0" applyProtection="0"/>
    <xf numFmtId="43" fontId="8" fillId="0" borderId="0" applyFont="0" applyFill="0" applyBorder="0" applyAlignment="0" applyProtection="0"/>
    <xf numFmtId="43" fontId="3" fillId="0" borderId="0" applyFont="0" applyFill="0" applyBorder="0" applyAlignment="0" applyProtection="0"/>
    <xf numFmtId="43" fontId="8"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8" fillId="0" borderId="0" applyFont="0" applyFill="0" applyBorder="0" applyAlignment="0" applyProtection="0"/>
    <xf numFmtId="43" fontId="114" fillId="0" borderId="0" applyFont="0" applyFill="0" applyBorder="0" applyAlignment="0" applyProtection="0"/>
    <xf numFmtId="43" fontId="148" fillId="0" borderId="0" applyFont="0" applyFill="0" applyBorder="0" applyAlignment="0" applyProtection="0"/>
    <xf numFmtId="185" fontId="3" fillId="0" borderId="0" applyFont="0" applyFill="0" applyBorder="0" applyAlignment="0" applyProtection="0"/>
    <xf numFmtId="43" fontId="8" fillId="0" borderId="0" applyFont="0" applyFill="0" applyBorder="0" applyAlignment="0" applyProtection="0"/>
    <xf numFmtId="183" fontId="3" fillId="0" borderId="0" applyFont="0" applyFill="0" applyBorder="0" applyAlignment="0" applyProtection="0"/>
    <xf numFmtId="43" fontId="8" fillId="0" borderId="0" applyFont="0" applyFill="0" applyBorder="0" applyAlignment="0" applyProtection="0"/>
    <xf numFmtId="165"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6" fontId="8" fillId="0" borderId="0" applyFont="0" applyFill="0" applyBorder="0" applyAlignment="0" applyProtection="0"/>
    <xf numFmtId="43"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165"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3"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173" fontId="8" fillId="0" borderId="0" applyFont="0" applyFill="0" applyBorder="0" applyAlignment="0" applyProtection="0"/>
    <xf numFmtId="0" fontId="8" fillId="0" borderId="0" applyFont="0" applyFill="0" applyBorder="0" applyAlignment="0" applyProtection="0"/>
    <xf numFmtId="43" fontId="3" fillId="0" borderId="0" applyFont="0" applyFill="0" applyBorder="0" applyAlignment="0" applyProtection="0"/>
    <xf numFmtId="43" fontId="6"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65" fontId="5"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43" fontId="148" fillId="0" borderId="0" applyFont="0" applyFill="0" applyBorder="0" applyAlignment="0" applyProtection="0"/>
    <xf numFmtId="165" fontId="148" fillId="0" borderId="0" applyFont="0" applyFill="0" applyBorder="0" applyAlignment="0" applyProtection="0"/>
    <xf numFmtId="165" fontId="146"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86" fontId="10"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0" fontId="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86" fontId="10" fillId="0" borderId="0" applyFont="0" applyFill="0" applyBorder="0" applyAlignment="0" applyProtection="0"/>
    <xf numFmtId="43" fontId="8" fillId="0" borderId="0" applyFont="0" applyFill="0" applyBorder="0" applyAlignment="0" applyProtection="0"/>
    <xf numFmtId="43" fontId="5" fillId="0" borderId="0" applyFont="0" applyFill="0" applyBorder="0" applyAlignment="0" applyProtection="0"/>
    <xf numFmtId="186" fontId="10" fillId="0" borderId="0" applyFont="0" applyFill="0" applyBorder="0" applyAlignment="0" applyProtection="0"/>
    <xf numFmtId="43" fontId="2" fillId="0" borderId="0" applyFont="0" applyFill="0" applyBorder="0" applyAlignment="0" applyProtection="0"/>
    <xf numFmtId="43" fontId="3" fillId="0" borderId="0" applyFont="0" applyFill="0" applyBorder="0" applyAlignment="0" applyProtection="0"/>
    <xf numFmtId="165"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3" fillId="0" borderId="0" applyFont="0" applyFill="0" applyBorder="0" applyAlignment="0" applyProtection="0"/>
    <xf numFmtId="43" fontId="10" fillId="0" borderId="0" applyFont="0" applyFill="0" applyBorder="0" applyAlignment="0" applyProtection="0"/>
    <xf numFmtId="43" fontId="11" fillId="0" borderId="0" applyFont="0" applyFill="0" applyBorder="0" applyAlignment="0" applyProtection="0"/>
    <xf numFmtId="43" fontId="8"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4" fontId="3"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87" fontId="6" fillId="0" borderId="0"/>
    <xf numFmtId="3" fontId="3" fillId="0" borderId="0" applyFont="0" applyFill="0" applyBorder="0" applyAlignment="0" applyProtection="0"/>
    <xf numFmtId="44" fontId="8" fillId="0" borderId="0" applyFont="0" applyFill="0" applyBorder="0" applyAlignment="0" applyProtection="0"/>
    <xf numFmtId="188" fontId="3" fillId="0" borderId="0" applyFont="0" applyFill="0" applyBorder="0" applyAlignment="0" applyProtection="0"/>
    <xf numFmtId="189" fontId="3" fillId="0" borderId="0"/>
    <xf numFmtId="189" fontId="3" fillId="0" borderId="0"/>
    <xf numFmtId="189" fontId="3" fillId="0" borderId="0"/>
    <xf numFmtId="189" fontId="3" fillId="0" borderId="0"/>
    <xf numFmtId="189" fontId="3" fillId="0" borderId="0"/>
    <xf numFmtId="0" fontId="3" fillId="0" borderId="0" applyFont="0" applyFill="0" applyBorder="0" applyAlignment="0" applyProtection="0"/>
    <xf numFmtId="190" fontId="3" fillId="0" borderId="0" applyFont="0" applyFill="0" applyBorder="0" applyAlignment="0" applyProtection="0"/>
    <xf numFmtId="191" fontId="3" fillId="0" borderId="0" applyFont="0" applyFill="0" applyBorder="0" applyAlignment="0" applyProtection="0"/>
    <xf numFmtId="192" fontId="3" fillId="0" borderId="0"/>
    <xf numFmtId="192" fontId="3" fillId="0" borderId="0"/>
    <xf numFmtId="192" fontId="3" fillId="0" borderId="0"/>
    <xf numFmtId="192" fontId="3" fillId="0" borderId="0"/>
    <xf numFmtId="192" fontId="3" fillId="0" borderId="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193" fontId="10" fillId="0" borderId="0" applyFon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52" fillId="0" borderId="0" applyNumberFormat="0" applyFill="0" applyBorder="0" applyAlignment="0" applyProtection="0"/>
    <xf numFmtId="2" fontId="3" fillId="0" borderId="0" applyFont="0" applyFill="0" applyBorder="0" applyAlignment="0" applyProtection="0"/>
    <xf numFmtId="0" fontId="53" fillId="7" borderId="0" applyNumberFormat="0" applyBorder="0" applyAlignment="0" applyProtection="0"/>
    <xf numFmtId="0" fontId="53" fillId="7" borderId="0" applyNumberFormat="0" applyBorder="0" applyAlignment="0" applyProtection="0"/>
    <xf numFmtId="0" fontId="54" fillId="7" borderId="0" applyNumberFormat="0" applyBorder="0" applyAlignment="0" applyProtection="0"/>
    <xf numFmtId="38" fontId="55" fillId="2" borderId="0" applyNumberFormat="0" applyBorder="0" applyAlignment="0" applyProtection="0"/>
    <xf numFmtId="38" fontId="55" fillId="28" borderId="0" applyNumberFormat="0" applyBorder="0" applyAlignment="0" applyProtection="0"/>
    <xf numFmtId="0" fontId="56" fillId="0" borderId="0" applyNumberFormat="0" applyFont="0" applyBorder="0" applyAlignment="0">
      <alignment horizontal="left" vertical="center"/>
    </xf>
    <xf numFmtId="0" fontId="57" fillId="0" borderId="0">
      <alignment horizontal="left"/>
    </xf>
    <xf numFmtId="0" fontId="58" fillId="0" borderId="5" applyNumberFormat="0" applyAlignment="0" applyProtection="0">
      <alignment horizontal="left" vertical="center"/>
    </xf>
    <xf numFmtId="0" fontId="58" fillId="0" borderId="6">
      <alignment horizontal="left" vertical="center"/>
    </xf>
    <xf numFmtId="0" fontId="59" fillId="0" borderId="7" applyNumberFormat="0" applyFill="0" applyAlignment="0" applyProtection="0"/>
    <xf numFmtId="0" fontId="59" fillId="0" borderId="7" applyNumberFormat="0" applyFill="0" applyAlignment="0" applyProtection="0"/>
    <xf numFmtId="0" fontId="60" fillId="0" borderId="8" applyNumberFormat="0" applyFill="0" applyAlignment="0" applyProtection="0"/>
    <xf numFmtId="0" fontId="61" fillId="0" borderId="9" applyNumberFormat="0" applyFill="0" applyAlignment="0" applyProtection="0"/>
    <xf numFmtId="0" fontId="61" fillId="0" borderId="9" applyNumberFormat="0" applyFill="0" applyAlignment="0" applyProtection="0"/>
    <xf numFmtId="0" fontId="62" fillId="0" borderId="9" applyNumberFormat="0" applyFill="0" applyAlignment="0" applyProtection="0"/>
    <xf numFmtId="0" fontId="63" fillId="0" borderId="10" applyNumberFormat="0" applyFill="0" applyAlignment="0" applyProtection="0"/>
    <xf numFmtId="0" fontId="63" fillId="0" borderId="10" applyNumberFormat="0" applyFill="0" applyAlignment="0" applyProtection="0"/>
    <xf numFmtId="0" fontId="64" fillId="0" borderId="11" applyNumberFormat="0" applyFill="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4" fillId="0" borderId="0" applyNumberFormat="0" applyFill="0" applyBorder="0" applyAlignment="0" applyProtection="0"/>
    <xf numFmtId="0" fontId="65" fillId="0" borderId="0" applyProtection="0"/>
    <xf numFmtId="194" fontId="66" fillId="0" borderId="0">
      <protection locked="0"/>
    </xf>
    <xf numFmtId="0" fontId="58" fillId="0" borderId="0" applyProtection="0"/>
    <xf numFmtId="194" fontId="66" fillId="0" borderId="0">
      <protection locked="0"/>
    </xf>
    <xf numFmtId="49" fontId="67" fillId="0" borderId="1">
      <alignment vertical="center"/>
    </xf>
    <xf numFmtId="10" fontId="55" fillId="29" borderId="1" applyNumberFormat="0" applyBorder="0" applyAlignment="0" applyProtection="0"/>
    <xf numFmtId="10" fontId="55" fillId="28" borderId="1" applyNumberFormat="0" applyBorder="0" applyAlignment="0" applyProtection="0"/>
    <xf numFmtId="0" fontId="68" fillId="6" borderId="3" applyNumberFormat="0" applyAlignment="0" applyProtection="0"/>
    <xf numFmtId="0" fontId="68" fillId="6" borderId="3" applyNumberFormat="0" applyAlignment="0" applyProtection="0"/>
    <xf numFmtId="0" fontId="68" fillId="6" borderId="3" applyNumberFormat="0" applyAlignment="0" applyProtection="0"/>
    <xf numFmtId="0" fontId="68" fillId="6" borderId="3" applyNumberFormat="0" applyAlignment="0" applyProtection="0"/>
    <xf numFmtId="0" fontId="69" fillId="6" borderId="3" applyNumberFormat="0" applyAlignment="0" applyProtection="0"/>
    <xf numFmtId="0" fontId="69" fillId="6" borderId="3" applyNumberFormat="0" applyAlignment="0" applyProtection="0"/>
    <xf numFmtId="0" fontId="69" fillId="6" borderId="3" applyNumberFormat="0" applyAlignment="0" applyProtection="0"/>
    <xf numFmtId="0" fontId="69" fillId="6" borderId="3" applyNumberFormat="0" applyAlignment="0" applyProtection="0"/>
    <xf numFmtId="0" fontId="69" fillId="6" borderId="3" applyNumberFormat="0" applyAlignment="0" applyProtection="0"/>
    <xf numFmtId="0" fontId="69" fillId="6" borderId="3" applyNumberFormat="0" applyAlignment="0" applyProtection="0"/>
    <xf numFmtId="0" fontId="69" fillId="6" borderId="3" applyNumberFormat="0" applyAlignment="0" applyProtection="0"/>
    <xf numFmtId="0" fontId="68" fillId="6" borderId="3" applyNumberFormat="0" applyAlignment="0" applyProtection="0"/>
    <xf numFmtId="2" fontId="70" fillId="0" borderId="12" applyBorder="0"/>
    <xf numFmtId="0" fontId="10" fillId="0" borderId="0"/>
    <xf numFmtId="0" fontId="8" fillId="0" borderId="0"/>
    <xf numFmtId="0" fontId="8" fillId="0" borderId="0"/>
    <xf numFmtId="0" fontId="71" fillId="0" borderId="0"/>
    <xf numFmtId="0" fontId="8" fillId="0" borderId="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72" fillId="0" borderId="13" applyNumberFormat="0" applyFill="0" applyAlignment="0" applyProtection="0"/>
    <xf numFmtId="0" fontId="72" fillId="0" borderId="13" applyNumberFormat="0" applyFill="0" applyAlignment="0" applyProtection="0"/>
    <xf numFmtId="0" fontId="73" fillId="0" borderId="13" applyNumberFormat="0" applyFill="0" applyAlignment="0" applyProtection="0"/>
    <xf numFmtId="3" fontId="74" fillId="0" borderId="14" applyNumberFormat="0" applyAlignment="0">
      <alignment horizontal="center" vertical="center"/>
    </xf>
    <xf numFmtId="3" fontId="75" fillId="0" borderId="14" applyNumberFormat="0" applyAlignment="0">
      <alignment horizontal="center" vertical="center"/>
    </xf>
    <xf numFmtId="3" fontId="76" fillId="0" borderId="14" applyNumberFormat="0" applyAlignment="0">
      <alignment horizontal="center" vertical="center"/>
    </xf>
    <xf numFmtId="183" fontId="77" fillId="0" borderId="15" applyNumberFormat="0" applyFont="0" applyFill="0" applyBorder="0">
      <alignment horizontal="center"/>
    </xf>
    <xf numFmtId="38" fontId="22" fillId="0" borderId="0" applyFont="0" applyFill="0" applyBorder="0" applyAlignment="0" applyProtection="0"/>
    <xf numFmtId="4" fontId="78" fillId="0" borderId="0" applyFont="0" applyFill="0" applyBorder="0" applyAlignment="0" applyProtection="0"/>
    <xf numFmtId="38" fontId="22" fillId="0" borderId="0" applyFont="0" applyFill="0" applyBorder="0" applyAlignment="0" applyProtection="0"/>
    <xf numFmtId="40" fontId="22" fillId="0" borderId="0" applyFont="0" applyFill="0" applyBorder="0" applyAlignment="0" applyProtection="0"/>
    <xf numFmtId="38" fontId="22" fillId="0" borderId="0" applyFont="0" applyFill="0" applyBorder="0" applyAlignment="0" applyProtection="0"/>
    <xf numFmtId="40" fontId="22" fillId="0" borderId="0" applyFont="0" applyFill="0" applyBorder="0" applyAlignment="0" applyProtection="0"/>
    <xf numFmtId="0" fontId="79" fillId="0" borderId="16"/>
    <xf numFmtId="195" fontId="3" fillId="0" borderId="15"/>
    <xf numFmtId="195" fontId="3" fillId="0" borderId="15"/>
    <xf numFmtId="195" fontId="3" fillId="0" borderId="15"/>
    <xf numFmtId="195" fontId="3" fillId="0" borderId="15"/>
    <xf numFmtId="196" fontId="10" fillId="0" borderId="15"/>
    <xf numFmtId="195" fontId="3" fillId="0" borderId="15"/>
    <xf numFmtId="197" fontId="22" fillId="0" borderId="0" applyFont="0" applyFill="0" applyBorder="0" applyAlignment="0" applyProtection="0"/>
    <xf numFmtId="198" fontId="22" fillId="0" borderId="0" applyFont="0" applyFill="0" applyBorder="0" applyAlignment="0" applyProtection="0"/>
    <xf numFmtId="199" fontId="22" fillId="0" borderId="0" applyFont="0" applyFill="0" applyBorder="0" applyAlignment="0" applyProtection="0"/>
    <xf numFmtId="200" fontId="22" fillId="0" borderId="0" applyFont="0" applyFill="0" applyBorder="0" applyAlignment="0" applyProtection="0"/>
    <xf numFmtId="0" fontId="71" fillId="0" borderId="0" applyNumberFormat="0" applyFont="0" applyFill="0" applyAlignment="0"/>
    <xf numFmtId="0" fontId="80" fillId="15" borderId="0" applyNumberFormat="0" applyBorder="0" applyAlignment="0" applyProtection="0"/>
    <xf numFmtId="0" fontId="80" fillId="15" borderId="0" applyNumberFormat="0" applyBorder="0" applyAlignment="0" applyProtection="0"/>
    <xf numFmtId="0" fontId="81" fillId="15" borderId="0" applyNumberFormat="0" applyBorder="0" applyAlignment="0" applyProtection="0"/>
    <xf numFmtId="0" fontId="82" fillId="0" borderId="1"/>
    <xf numFmtId="0" fontId="6" fillId="0" borderId="0"/>
    <xf numFmtId="37" fontId="83" fillId="0" borderId="0"/>
    <xf numFmtId="201" fontId="84" fillId="0" borderId="0"/>
    <xf numFmtId="201" fontId="84" fillId="0" borderId="0"/>
    <xf numFmtId="201" fontId="84" fillId="0" borderId="0"/>
    <xf numFmtId="201" fontId="84" fillId="0" borderId="0"/>
    <xf numFmtId="201" fontId="84" fillId="0" borderId="0"/>
    <xf numFmtId="201" fontId="84" fillId="0" borderId="0"/>
    <xf numFmtId="201" fontId="85" fillId="0" borderId="0"/>
    <xf numFmtId="202" fontId="10" fillId="0" borderId="0"/>
    <xf numFmtId="201" fontId="84" fillId="0" borderId="0"/>
    <xf numFmtId="0" fontId="86" fillId="0" borderId="0"/>
    <xf numFmtId="0" fontId="11" fillId="0" borderId="0"/>
    <xf numFmtId="0" fontId="11" fillId="0" borderId="0"/>
    <xf numFmtId="0" fontId="11" fillId="0" borderId="0"/>
    <xf numFmtId="0" fontId="8" fillId="0" borderId="0"/>
    <xf numFmtId="0" fontId="8" fillId="0" borderId="0"/>
    <xf numFmtId="0" fontId="11" fillId="0" borderId="0"/>
    <xf numFmtId="0" fontId="149" fillId="0" borderId="0"/>
    <xf numFmtId="0" fontId="11" fillId="0" borderId="0"/>
    <xf numFmtId="0" fontId="2" fillId="0" borderId="0"/>
    <xf numFmtId="0" fontId="11" fillId="0" borderId="0"/>
    <xf numFmtId="0" fontId="11" fillId="0" borderId="0"/>
    <xf numFmtId="0" fontId="148" fillId="0" borderId="0"/>
    <xf numFmtId="0" fontId="8" fillId="0" borderId="0"/>
    <xf numFmtId="0" fontId="2" fillId="0" borderId="0"/>
    <xf numFmtId="0" fontId="11" fillId="0" borderId="0"/>
    <xf numFmtId="0" fontId="11" fillId="0" borderId="0"/>
    <xf numFmtId="0" fontId="12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8" fillId="0" borderId="0"/>
    <xf numFmtId="0" fontId="148" fillId="0" borderId="0"/>
    <xf numFmtId="0" fontId="148" fillId="0" borderId="0"/>
    <xf numFmtId="0" fontId="148" fillId="0" borderId="0"/>
    <xf numFmtId="0" fontId="8" fillId="0" borderId="0"/>
    <xf numFmtId="0" fontId="3"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148" fillId="0" borderId="0"/>
    <xf numFmtId="0" fontId="8" fillId="0" borderId="0"/>
    <xf numFmtId="0" fontId="3" fillId="0" borderId="0"/>
    <xf numFmtId="0" fontId="3" fillId="0" borderId="0"/>
    <xf numFmtId="0" fontId="3" fillId="0" borderId="0"/>
    <xf numFmtId="0" fontId="3" fillId="0" borderId="0"/>
    <xf numFmtId="0" fontId="3" fillId="0" borderId="0"/>
    <xf numFmtId="0" fontId="8" fillId="0" borderId="0"/>
    <xf numFmtId="0" fontId="8" fillId="0" borderId="0"/>
    <xf numFmtId="0" fontId="8" fillId="0" borderId="0"/>
    <xf numFmtId="0" fontId="8" fillId="0" borderId="0"/>
    <xf numFmtId="0" fontId="5" fillId="0" borderId="0"/>
    <xf numFmtId="0" fontId="147" fillId="0" borderId="0"/>
    <xf numFmtId="0" fontId="148" fillId="0" borderId="0"/>
    <xf numFmtId="0" fontId="148" fillId="0" borderId="0"/>
    <xf numFmtId="0" fontId="148" fillId="0" borderId="0"/>
    <xf numFmtId="0" fontId="148" fillId="0" borderId="0"/>
    <xf numFmtId="0" fontId="11" fillId="0" borderId="0"/>
    <xf numFmtId="0" fontId="11" fillId="0" borderId="0"/>
    <xf numFmtId="0" fontId="14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2" fillId="0" borderId="0"/>
    <xf numFmtId="0" fontId="2" fillId="0" borderId="0"/>
    <xf numFmtId="0" fontId="2" fillId="0" borderId="0"/>
    <xf numFmtId="0" fontId="2" fillId="0" borderId="0"/>
    <xf numFmtId="0" fontId="87" fillId="0" borderId="0"/>
    <xf numFmtId="0" fontId="2" fillId="0" borderId="0"/>
    <xf numFmtId="0" fontId="87" fillId="0" borderId="0" applyProtection="0"/>
    <xf numFmtId="0" fontId="2" fillId="0" borderId="0"/>
    <xf numFmtId="0" fontId="87" fillId="0" borderId="0" applyProtection="0"/>
    <xf numFmtId="0" fontId="2" fillId="0" borderId="0"/>
    <xf numFmtId="0" fontId="87" fillId="0" borderId="0" applyProtection="0"/>
    <xf numFmtId="0" fontId="3" fillId="0" borderId="0"/>
    <xf numFmtId="0" fontId="87" fillId="0" borderId="0" applyProtection="0"/>
    <xf numFmtId="0" fontId="2" fillId="0" borderId="0"/>
    <xf numFmtId="0" fontId="87" fillId="0" borderId="0" applyProtection="0"/>
    <xf numFmtId="0" fontId="2" fillId="0" borderId="0"/>
    <xf numFmtId="0" fontId="146" fillId="0" borderId="0"/>
    <xf numFmtId="0" fontId="3" fillId="0" borderId="0"/>
    <xf numFmtId="0" fontId="88" fillId="0" borderId="0"/>
    <xf numFmtId="0" fontId="6" fillId="0" borderId="0"/>
    <xf numFmtId="0" fontId="88" fillId="0" borderId="0" applyProtection="0"/>
    <xf numFmtId="0" fontId="11" fillId="0" borderId="0"/>
    <xf numFmtId="0" fontId="147" fillId="0" borderId="0"/>
    <xf numFmtId="0" fontId="11" fillId="0" borderId="0"/>
    <xf numFmtId="0" fontId="11" fillId="0" borderId="0"/>
    <xf numFmtId="0" fontId="11" fillId="0" borderId="0"/>
    <xf numFmtId="0" fontId="11" fillId="0" borderId="0"/>
    <xf numFmtId="0" fontId="10" fillId="0" borderId="0"/>
    <xf numFmtId="0" fontId="88" fillId="0" borderId="0"/>
    <xf numFmtId="0" fontId="2" fillId="0" borderId="0"/>
    <xf numFmtId="0" fontId="148" fillId="0" borderId="0"/>
    <xf numFmtId="0" fontId="148" fillId="0" borderId="0"/>
    <xf numFmtId="0" fontId="11" fillId="0" borderId="0"/>
    <xf numFmtId="0" fontId="148" fillId="0" borderId="0"/>
    <xf numFmtId="0" fontId="148" fillId="0" borderId="0"/>
    <xf numFmtId="0" fontId="11" fillId="0" borderId="0"/>
    <xf numFmtId="0" fontId="11" fillId="0" borderId="0"/>
    <xf numFmtId="0" fontId="11" fillId="0" borderId="0"/>
    <xf numFmtId="0" fontId="87"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10" fillId="0" borderId="0"/>
    <xf numFmtId="0" fontId="8" fillId="0" borderId="0"/>
    <xf numFmtId="0" fontId="3" fillId="0" borderId="0"/>
    <xf numFmtId="0" fontId="3" fillId="0" borderId="0"/>
    <xf numFmtId="0" fontId="11" fillId="0" borderId="0"/>
    <xf numFmtId="0" fontId="5" fillId="0" borderId="0"/>
    <xf numFmtId="0" fontId="11" fillId="0" borderId="0"/>
    <xf numFmtId="0" fontId="11" fillId="0" borderId="0"/>
    <xf numFmtId="0" fontId="3" fillId="0" borderId="0"/>
    <xf numFmtId="0" fontId="7" fillId="0" borderId="0"/>
    <xf numFmtId="0" fontId="114" fillId="0" borderId="0"/>
    <xf numFmtId="0" fontId="148" fillId="0" borderId="0"/>
    <xf numFmtId="0" fontId="148" fillId="0" borderId="0"/>
    <xf numFmtId="0" fontId="148" fillId="0" borderId="0"/>
    <xf numFmtId="0" fontId="148" fillId="0" borderId="0"/>
    <xf numFmtId="0" fontId="8" fillId="0" borderId="0"/>
    <xf numFmtId="0" fontId="148" fillId="0" borderId="0"/>
    <xf numFmtId="0" fontId="148" fillId="0" borderId="0"/>
    <xf numFmtId="0" fontId="8" fillId="0" borderId="0"/>
    <xf numFmtId="0" fontId="148" fillId="0" borderId="0"/>
    <xf numFmtId="0" fontId="148" fillId="0" borderId="0"/>
    <xf numFmtId="0" fontId="148" fillId="0" borderId="0"/>
    <xf numFmtId="0" fontId="148" fillId="0" borderId="0"/>
    <xf numFmtId="0" fontId="3" fillId="0" borderId="0"/>
    <xf numFmtId="0" fontId="11" fillId="0" borderId="0"/>
    <xf numFmtId="0" fontId="8" fillId="0" borderId="0"/>
    <xf numFmtId="0" fontId="2" fillId="0" borderId="0"/>
    <xf numFmtId="0" fontId="8" fillId="0" borderId="0"/>
    <xf numFmtId="0" fontId="11" fillId="0" borderId="0"/>
    <xf numFmtId="0" fontId="11" fillId="0" borderId="0"/>
    <xf numFmtId="0" fontId="8" fillId="0" borderId="0"/>
    <xf numFmtId="0" fontId="89" fillId="0" borderId="0" applyNumberFormat="0" applyFill="0" applyBorder="0" applyProtection="0">
      <alignment vertical="top"/>
    </xf>
    <xf numFmtId="0" fontId="3" fillId="0" borderId="0"/>
    <xf numFmtId="0" fontId="6" fillId="0" borderId="0"/>
    <xf numFmtId="0" fontId="10" fillId="0" borderId="0"/>
    <xf numFmtId="0" fontId="88" fillId="0" borderId="0"/>
    <xf numFmtId="0" fontId="117" fillId="0" borderId="0"/>
    <xf numFmtId="0" fontId="8" fillId="0" borderId="0"/>
    <xf numFmtId="0" fontId="2" fillId="0" borderId="0"/>
    <xf numFmtId="0" fontId="8" fillId="0" borderId="0"/>
    <xf numFmtId="0" fontId="3" fillId="0" borderId="0"/>
    <xf numFmtId="0" fontId="3" fillId="0" borderId="0"/>
    <xf numFmtId="0" fontId="2" fillId="0" borderId="0"/>
    <xf numFmtId="0" fontId="3" fillId="0" borderId="0"/>
    <xf numFmtId="0" fontId="8" fillId="0" borderId="0"/>
    <xf numFmtId="0" fontId="3" fillId="0" borderId="0"/>
    <xf numFmtId="0" fontId="3" fillId="0" borderId="0"/>
    <xf numFmtId="0" fontId="3" fillId="0" borderId="0"/>
    <xf numFmtId="0" fontId="5" fillId="0" borderId="0"/>
    <xf numFmtId="0" fontId="3" fillId="0" borderId="0"/>
    <xf numFmtId="0" fontId="3" fillId="0" borderId="0"/>
    <xf numFmtId="0" fontId="3" fillId="0" borderId="0"/>
    <xf numFmtId="0" fontId="3" fillId="0" borderId="0"/>
    <xf numFmtId="0" fontId="8" fillId="0" borderId="0"/>
    <xf numFmtId="0" fontId="3" fillId="0" borderId="0"/>
    <xf numFmtId="0" fontId="1" fillId="0" borderId="0"/>
    <xf numFmtId="0" fontId="11" fillId="0" borderId="0"/>
    <xf numFmtId="0" fontId="113" fillId="0" borderId="0"/>
    <xf numFmtId="0" fontId="10" fillId="0" borderId="0"/>
    <xf numFmtId="0" fontId="78" fillId="28" borderId="0"/>
    <xf numFmtId="0" fontId="11" fillId="8" borderId="17" applyNumberFormat="0" applyFont="0" applyAlignment="0" applyProtection="0"/>
    <xf numFmtId="0" fontId="11" fillId="8" borderId="17" applyNumberFormat="0" applyFont="0" applyAlignment="0" applyProtection="0"/>
    <xf numFmtId="0" fontId="11" fillId="8" borderId="17" applyNumberFormat="0" applyFont="0" applyAlignment="0" applyProtection="0"/>
    <xf numFmtId="0" fontId="11" fillId="8" borderId="17" applyNumberFormat="0" applyFont="0" applyAlignment="0" applyProtection="0"/>
    <xf numFmtId="0" fontId="8" fillId="8" borderId="17" applyNumberFormat="0" applyFont="0" applyAlignment="0" applyProtection="0"/>
    <xf numFmtId="174" fontId="25" fillId="0" borderId="0" applyFont="0" applyFill="0" applyBorder="0" applyAlignment="0" applyProtection="0"/>
    <xf numFmtId="173" fontId="25" fillId="0" borderId="0" applyFont="0" applyFill="0" applyBorder="0" applyAlignment="0" applyProtection="0"/>
    <xf numFmtId="0" fontId="82" fillId="0" borderId="0" applyNumberFormat="0" applyFill="0" applyBorder="0" applyAlignment="0" applyProtection="0"/>
    <xf numFmtId="0" fontId="10" fillId="0" borderId="0" applyNumberFormat="0" applyFill="0" applyBorder="0" applyAlignment="0" applyProtection="0"/>
    <xf numFmtId="0" fontId="3" fillId="0" borderId="0" applyFont="0" applyFill="0" applyBorder="0" applyAlignment="0" applyProtection="0"/>
    <xf numFmtId="0" fontId="6" fillId="0" borderId="0"/>
    <xf numFmtId="0" fontId="90" fillId="12" borderId="18" applyNumberFormat="0" applyAlignment="0" applyProtection="0"/>
    <xf numFmtId="0" fontId="90" fillId="12" borderId="18" applyNumberFormat="0" applyAlignment="0" applyProtection="0"/>
    <xf numFmtId="0" fontId="91" fillId="4" borderId="18" applyNumberFormat="0" applyAlignment="0" applyProtection="0"/>
    <xf numFmtId="203" fontId="3" fillId="0" borderId="0" applyFont="0" applyFill="0" applyBorder="0" applyAlignment="0" applyProtection="0"/>
    <xf numFmtId="203" fontId="3" fillId="0" borderId="0" applyFont="0" applyFill="0" applyBorder="0" applyAlignment="0" applyProtection="0"/>
    <xf numFmtId="203" fontId="3" fillId="0" borderId="0" applyFont="0" applyFill="0" applyBorder="0" applyAlignment="0" applyProtection="0"/>
    <xf numFmtId="203" fontId="3" fillId="0" borderId="0" applyFont="0" applyFill="0" applyBorder="0" applyAlignment="0" applyProtection="0"/>
    <xf numFmtId="9" fontId="146" fillId="0" borderId="0" applyFont="0" applyFill="0" applyBorder="0" applyAlignment="0" applyProtection="0"/>
    <xf numFmtId="10"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8" fillId="0" borderId="0" applyFont="0" applyFill="0" applyBorder="0" applyAlignment="0" applyProtection="0"/>
    <xf numFmtId="9" fontId="14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8" fillId="0" borderId="0" applyFont="0" applyFill="0" applyBorder="0" applyAlignment="0" applyProtection="0"/>
    <xf numFmtId="9" fontId="11" fillId="0" borderId="0" applyFont="0" applyFill="0" applyBorder="0" applyAlignment="0" applyProtection="0"/>
    <xf numFmtId="9" fontId="8" fillId="0" borderId="0" applyFont="0" applyFill="0" applyBorder="0" applyAlignment="0" applyProtection="0"/>
    <xf numFmtId="9" fontId="11" fillId="0" borderId="0" applyFont="0" applyFill="0" applyBorder="0" applyAlignment="0" applyProtection="0"/>
    <xf numFmtId="9" fontId="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2" fillId="0" borderId="19" applyNumberFormat="0" applyBorder="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10" fillId="0" borderId="0" applyNumberFormat="0" applyFill="0" applyBorder="0" applyAlignment="0" applyProtection="0"/>
    <xf numFmtId="3" fontId="42" fillId="0" borderId="0"/>
    <xf numFmtId="0" fontId="10" fillId="0" borderId="14">
      <alignment horizontal="center"/>
    </xf>
    <xf numFmtId="0" fontId="5" fillId="0" borderId="0"/>
    <xf numFmtId="0" fontId="21" fillId="0" borderId="0"/>
    <xf numFmtId="0" fontId="33" fillId="0" borderId="0" applyNumberFormat="0" applyFill="0" applyBorder="0" applyAlignment="0" applyProtection="0"/>
    <xf numFmtId="0" fontId="79" fillId="0" borderId="0"/>
    <xf numFmtId="204" fontId="10"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4" fontId="10" fillId="0" borderId="12">
      <alignment horizontal="right" vertical="center"/>
    </xf>
    <xf numFmtId="204" fontId="10" fillId="0" borderId="12">
      <alignment horizontal="right" vertical="center"/>
    </xf>
    <xf numFmtId="204" fontId="10" fillId="0" borderId="12">
      <alignment horizontal="right" vertical="center"/>
    </xf>
    <xf numFmtId="204" fontId="10" fillId="0" borderId="12">
      <alignment horizontal="right" vertical="center"/>
    </xf>
    <xf numFmtId="204" fontId="10" fillId="0" borderId="12">
      <alignment horizontal="right" vertical="center"/>
    </xf>
    <xf numFmtId="204" fontId="10" fillId="0" borderId="12">
      <alignment horizontal="right" vertical="center"/>
    </xf>
    <xf numFmtId="204" fontId="10" fillId="0" borderId="12">
      <alignment horizontal="right" vertical="center"/>
    </xf>
    <xf numFmtId="204" fontId="10"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205" fontId="82" fillId="0" borderId="12">
      <alignment horizontal="right" vertical="center"/>
    </xf>
    <xf numFmtId="49" fontId="92"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0" fontId="3" fillId="0" borderId="0" applyFill="0" applyBorder="0" applyAlignment="0"/>
    <xf numFmtId="206" fontId="10" fillId="0" borderId="12">
      <alignment horizontal="center"/>
    </xf>
    <xf numFmtId="207" fontId="82" fillId="0" borderId="12">
      <alignment horizontal="center"/>
    </xf>
    <xf numFmtId="206" fontId="10" fillId="0" borderId="12">
      <alignment horizontal="center"/>
    </xf>
    <xf numFmtId="0" fontId="10" fillId="0" borderId="20"/>
    <xf numFmtId="0" fontId="82" fillId="0" borderId="0" applyNumberFormat="0" applyFill="0" applyBorder="0" applyAlignment="0" applyProtection="0"/>
    <xf numFmtId="0" fontId="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4" fillId="0" borderId="0" applyNumberFormat="0" applyFill="0" applyBorder="0" applyAlignment="0" applyProtection="0"/>
    <xf numFmtId="3" fontId="95" fillId="0" borderId="14" applyNumberFormat="0" applyAlignment="0">
      <alignment horizontal="center" vertical="center"/>
    </xf>
    <xf numFmtId="3" fontId="96" fillId="0" borderId="21" applyNumberFormat="0" applyAlignment="0">
      <alignment horizontal="left" wrapText="1"/>
    </xf>
    <xf numFmtId="3" fontId="95" fillId="0" borderId="14" applyNumberFormat="0" applyAlignment="0">
      <alignment horizontal="center" vertical="center"/>
    </xf>
    <xf numFmtId="0" fontId="97" fillId="0" borderId="22" applyNumberFormat="0" applyFill="0" applyAlignment="0" applyProtection="0"/>
    <xf numFmtId="0" fontId="97" fillId="0" borderId="22" applyNumberFormat="0" applyFill="0" applyAlignment="0" applyProtection="0"/>
    <xf numFmtId="0" fontId="98" fillId="0" borderId="23" applyNumberFormat="0" applyFill="0" applyAlignment="0" applyProtection="0"/>
    <xf numFmtId="208" fontId="99" fillId="0" borderId="0" applyFont="0" applyFill="0" applyBorder="0" applyAlignment="0" applyProtection="0"/>
    <xf numFmtId="209" fontId="100" fillId="0" borderId="0" applyFont="0" applyFill="0" applyBorder="0" applyAlignment="0" applyProtection="0"/>
    <xf numFmtId="0" fontId="58" fillId="0" borderId="24">
      <alignment horizontal="center"/>
    </xf>
    <xf numFmtId="210" fontId="10" fillId="0" borderId="0"/>
    <xf numFmtId="211" fontId="82" fillId="0" borderId="0"/>
    <xf numFmtId="212" fontId="10" fillId="0" borderId="1"/>
    <xf numFmtId="213" fontId="82" fillId="0" borderId="1"/>
    <xf numFmtId="0" fontId="101" fillId="0" borderId="25" applyFill="0" applyBorder="0" applyAlignment="0">
      <alignment horizontal="center"/>
    </xf>
    <xf numFmtId="5" fontId="76" fillId="0" borderId="26">
      <alignment horizontal="left" vertical="top"/>
    </xf>
    <xf numFmtId="214" fontId="3" fillId="0" borderId="0" applyFont="0" applyFill="0" applyBorder="0" applyAlignment="0" applyProtection="0"/>
    <xf numFmtId="215" fontId="3" fillId="0" borderId="0" applyFont="0" applyFill="0" applyBorder="0" applyAlignment="0" applyProtection="0"/>
    <xf numFmtId="0" fontId="102" fillId="0" borderId="0" applyNumberFormat="0" applyFill="0" applyBorder="0" applyAlignment="0" applyProtection="0"/>
    <xf numFmtId="0" fontId="102" fillId="0" borderId="0" applyNumberFormat="0" applyFill="0" applyBorder="0" applyAlignment="0" applyProtection="0"/>
    <xf numFmtId="0" fontId="103" fillId="0" borderId="0" applyNumberFormat="0" applyFill="0" applyBorder="0" applyAlignment="0" applyProtection="0"/>
    <xf numFmtId="0" fontId="104" fillId="0" borderId="27" applyNumberFormat="0" applyFont="0" applyAlignment="0">
      <alignment horizontal="center"/>
    </xf>
    <xf numFmtId="0" fontId="105" fillId="0" borderId="0" applyNumberFormat="0" applyFill="0" applyBorder="0" applyAlignment="0" applyProtection="0"/>
    <xf numFmtId="0" fontId="106" fillId="0" borderId="0" applyFont="0" applyFill="0" applyBorder="0" applyAlignment="0" applyProtection="0"/>
    <xf numFmtId="0" fontId="106" fillId="0" borderId="0" applyFont="0" applyFill="0" applyBorder="0" applyAlignment="0" applyProtection="0"/>
    <xf numFmtId="0" fontId="5" fillId="0" borderId="0">
      <alignment vertical="center"/>
    </xf>
    <xf numFmtId="40" fontId="107" fillId="0" borderId="0" applyFont="0" applyFill="0" applyBorder="0" applyAlignment="0" applyProtection="0"/>
    <xf numFmtId="38" fontId="107" fillId="0" borderId="0" applyFont="0" applyFill="0" applyBorder="0" applyAlignment="0" applyProtection="0"/>
    <xf numFmtId="0" fontId="107" fillId="0" borderId="0" applyFont="0" applyFill="0" applyBorder="0" applyAlignment="0" applyProtection="0"/>
    <xf numFmtId="0" fontId="107" fillId="0" borderId="0" applyFont="0" applyFill="0" applyBorder="0" applyAlignment="0" applyProtection="0"/>
    <xf numFmtId="9" fontId="108" fillId="0" borderId="0" applyFont="0" applyFill="0" applyBorder="0" applyAlignment="0" applyProtection="0"/>
    <xf numFmtId="0" fontId="109" fillId="0" borderId="0"/>
    <xf numFmtId="0" fontId="110" fillId="0" borderId="28"/>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86" fillId="0" borderId="0" applyFont="0" applyFill="0" applyBorder="0" applyAlignment="0" applyProtection="0"/>
    <xf numFmtId="0" fontId="86" fillId="0" borderId="0" applyFont="0" applyFill="0" applyBorder="0" applyAlignment="0" applyProtection="0"/>
    <xf numFmtId="175" fontId="86" fillId="0" borderId="0" applyFont="0" applyFill="0" applyBorder="0" applyAlignment="0" applyProtection="0"/>
    <xf numFmtId="176" fontId="86" fillId="0" borderId="0" applyFont="0" applyFill="0" applyBorder="0" applyAlignment="0" applyProtection="0"/>
    <xf numFmtId="0" fontId="111" fillId="0" borderId="0"/>
    <xf numFmtId="0" fontId="71" fillId="0" borderId="0"/>
    <xf numFmtId="173" fontId="87" fillId="0" borderId="0" applyFont="0" applyFill="0" applyBorder="0" applyAlignment="0" applyProtection="0"/>
    <xf numFmtId="174" fontId="87" fillId="0" borderId="0" applyFont="0" applyFill="0" applyBorder="0" applyAlignment="0" applyProtection="0"/>
    <xf numFmtId="164" fontId="3" fillId="0" borderId="0" applyFont="0" applyFill="0" applyBorder="0" applyAlignment="0" applyProtection="0"/>
    <xf numFmtId="0" fontId="112" fillId="0" borderId="0"/>
    <xf numFmtId="216" fontId="87" fillId="0" borderId="0" applyFont="0" applyFill="0" applyBorder="0" applyAlignment="0" applyProtection="0"/>
    <xf numFmtId="217" fontId="18" fillId="0" borderId="0" applyFont="0" applyFill="0" applyBorder="0" applyAlignment="0" applyProtection="0"/>
    <xf numFmtId="218" fontId="87" fillId="0" borderId="0" applyFont="0" applyFill="0" applyBorder="0" applyAlignment="0" applyProtection="0"/>
    <xf numFmtId="174" fontId="22" fillId="0" borderId="0" applyNumberFormat="0" applyFont="0" applyFill="0" applyBorder="0" applyAlignment="0" applyProtection="0"/>
  </cellStyleXfs>
  <cellXfs count="659">
    <xf numFmtId="0" fontId="0" fillId="0" borderId="0" xfId="0"/>
    <xf numFmtId="1" fontId="4" fillId="30" borderId="21" xfId="625" applyNumberFormat="1" applyFont="1" applyFill="1" applyBorder="1" applyAlignment="1">
      <alignment horizontal="center" vertical="center"/>
    </xf>
    <xf numFmtId="3" fontId="115" fillId="0" borderId="21" xfId="625" applyNumberFormat="1" applyFont="1" applyFill="1" applyBorder="1" applyAlignment="1">
      <alignment vertical="center" wrapText="1"/>
    </xf>
    <xf numFmtId="0" fontId="5" fillId="30" borderId="21" xfId="502" applyFont="1" applyFill="1" applyBorder="1" applyAlignment="1">
      <alignment vertical="center"/>
    </xf>
    <xf numFmtId="0" fontId="5" fillId="30" borderId="21" xfId="502" applyFont="1" applyFill="1" applyBorder="1" applyAlignment="1">
      <alignment vertical="center" wrapText="1"/>
    </xf>
    <xf numFmtId="0" fontId="115" fillId="0" borderId="0" xfId="492" applyFont="1" applyFill="1"/>
    <xf numFmtId="0" fontId="115" fillId="0" borderId="0" xfId="492" applyFont="1" applyFill="1" applyAlignment="1">
      <alignment vertical="center" wrapText="1"/>
    </xf>
    <xf numFmtId="0" fontId="2" fillId="0" borderId="0" xfId="492" applyFont="1" applyFill="1"/>
    <xf numFmtId="0" fontId="115" fillId="0" borderId="1" xfId="492" applyFont="1" applyFill="1" applyBorder="1" applyAlignment="1">
      <alignment vertical="center" wrapText="1"/>
    </xf>
    <xf numFmtId="0" fontId="115" fillId="0" borderId="15" xfId="492" applyFont="1" applyFill="1" applyBorder="1" applyAlignment="1">
      <alignment horizontal="center" vertical="center" wrapText="1"/>
    </xf>
    <xf numFmtId="0" fontId="115" fillId="0" borderId="15" xfId="492" applyFont="1" applyFill="1" applyBorder="1" applyAlignment="1">
      <alignment vertical="center" wrapText="1"/>
    </xf>
    <xf numFmtId="3" fontId="115" fillId="0" borderId="15" xfId="492" applyNumberFormat="1" applyFont="1" applyFill="1" applyBorder="1" applyAlignment="1">
      <alignment horizontal="right" vertical="center" wrapText="1"/>
    </xf>
    <xf numFmtId="3" fontId="115" fillId="0" borderId="15" xfId="492" applyNumberFormat="1" applyFont="1" applyFill="1" applyBorder="1" applyAlignment="1">
      <alignment vertical="center"/>
    </xf>
    <xf numFmtId="9" fontId="115" fillId="0" borderId="15" xfId="664" applyFont="1" applyFill="1" applyBorder="1" applyAlignment="1">
      <alignment vertical="center"/>
    </xf>
    <xf numFmtId="180" fontId="115" fillId="0" borderId="15" xfId="664" applyNumberFormat="1" applyFont="1" applyFill="1" applyBorder="1" applyAlignment="1">
      <alignment vertical="center"/>
    </xf>
    <xf numFmtId="3" fontId="115" fillId="0" borderId="15" xfId="492" applyNumberFormat="1" applyFont="1" applyFill="1" applyBorder="1" applyAlignment="1">
      <alignment horizontal="center" vertical="center" wrapText="1"/>
    </xf>
    <xf numFmtId="3" fontId="115" fillId="0" borderId="15" xfId="625" applyNumberFormat="1" applyFont="1" applyFill="1" applyBorder="1" applyAlignment="1">
      <alignment vertical="center" wrapText="1"/>
    </xf>
    <xf numFmtId="0" fontId="115" fillId="0" borderId="21" xfId="492" applyFont="1" applyFill="1" applyBorder="1" applyAlignment="1">
      <alignment horizontal="center" vertical="center" wrapText="1"/>
    </xf>
    <xf numFmtId="0" fontId="115" fillId="0" borderId="21" xfId="492" applyFont="1" applyFill="1" applyBorder="1" applyAlignment="1">
      <alignment vertical="center" wrapText="1"/>
    </xf>
    <xf numFmtId="3" fontId="115" fillId="0" borderId="21" xfId="492" applyNumberFormat="1" applyFont="1" applyFill="1" applyBorder="1" applyAlignment="1">
      <alignment horizontal="right" vertical="center" wrapText="1"/>
    </xf>
    <xf numFmtId="3" fontId="115" fillId="0" borderId="21" xfId="492" applyNumberFormat="1" applyFont="1" applyFill="1" applyBorder="1" applyAlignment="1">
      <alignment vertical="center"/>
    </xf>
    <xf numFmtId="9" fontId="115" fillId="0" borderId="21" xfId="664" applyFont="1" applyFill="1" applyBorder="1" applyAlignment="1">
      <alignment vertical="center"/>
    </xf>
    <xf numFmtId="180" fontId="115" fillId="0" borderId="21" xfId="664" applyNumberFormat="1" applyFont="1" applyFill="1" applyBorder="1" applyAlignment="1">
      <alignment vertical="center"/>
    </xf>
    <xf numFmtId="3" fontId="115" fillId="0" borderId="21" xfId="492" applyNumberFormat="1" applyFont="1" applyFill="1" applyBorder="1" applyAlignment="1">
      <alignment horizontal="center" vertical="center" wrapText="1"/>
    </xf>
    <xf numFmtId="180" fontId="115" fillId="0" borderId="21" xfId="625" applyNumberFormat="1" applyFont="1" applyFill="1" applyBorder="1" applyAlignment="1">
      <alignment vertical="center" wrapText="1"/>
    </xf>
    <xf numFmtId="1" fontId="120" fillId="0" borderId="21" xfId="625" applyNumberFormat="1" applyFont="1" applyFill="1" applyBorder="1" applyAlignment="1">
      <alignment vertical="center"/>
    </xf>
    <xf numFmtId="3" fontId="2" fillId="0" borderId="21" xfId="492" applyNumberFormat="1" applyFont="1" applyFill="1" applyBorder="1" applyAlignment="1">
      <alignment horizontal="right" vertical="center" wrapText="1"/>
    </xf>
    <xf numFmtId="3" fontId="2" fillId="0" borderId="21" xfId="492" applyNumberFormat="1" applyFont="1" applyFill="1" applyBorder="1" applyAlignment="1">
      <alignment vertical="center"/>
    </xf>
    <xf numFmtId="9" fontId="2" fillId="0" borderId="21" xfId="664" applyFont="1" applyFill="1" applyBorder="1" applyAlignment="1">
      <alignment vertical="center"/>
    </xf>
    <xf numFmtId="180" fontId="2" fillId="0" borderId="21" xfId="664" applyNumberFormat="1" applyFont="1" applyFill="1" applyBorder="1" applyAlignment="1">
      <alignment vertical="center"/>
    </xf>
    <xf numFmtId="0" fontId="2" fillId="0" borderId="21" xfId="492" applyFont="1" applyFill="1" applyBorder="1" applyAlignment="1">
      <alignment horizontal="center" vertical="center"/>
    </xf>
    <xf numFmtId="0" fontId="2" fillId="0" borderId="21" xfId="492" applyFont="1" applyFill="1" applyBorder="1" applyAlignment="1">
      <alignment vertical="center" wrapText="1"/>
    </xf>
    <xf numFmtId="0" fontId="5" fillId="0" borderId="21" xfId="492" applyFont="1" applyFill="1" applyBorder="1" applyAlignment="1">
      <alignment vertical="center" wrapText="1"/>
    </xf>
    <xf numFmtId="0" fontId="2" fillId="0" borderId="21" xfId="492" applyFont="1" applyFill="1" applyBorder="1"/>
    <xf numFmtId="0" fontId="2" fillId="0" borderId="21" xfId="492" applyFont="1" applyFill="1" applyBorder="1" applyAlignment="1">
      <alignment horizontal="left" vertical="center" wrapText="1"/>
    </xf>
    <xf numFmtId="168" fontId="2" fillId="0" borderId="21" xfId="305" applyNumberFormat="1" applyFont="1" applyFill="1" applyBorder="1"/>
    <xf numFmtId="1" fontId="2" fillId="0" borderId="21" xfId="625" applyNumberFormat="1" applyFont="1" applyFill="1" applyBorder="1" applyAlignment="1">
      <alignment vertical="center"/>
    </xf>
    <xf numFmtId="1" fontId="2" fillId="0" borderId="21" xfId="492" applyNumberFormat="1" applyFont="1" applyFill="1" applyBorder="1"/>
    <xf numFmtId="0" fontId="115" fillId="0" borderId="21" xfId="492" applyFont="1" applyFill="1" applyBorder="1" applyAlignment="1">
      <alignment horizontal="center" vertical="center"/>
    </xf>
    <xf numFmtId="0" fontId="115" fillId="0" borderId="0" xfId="492" applyFont="1" applyFill="1" applyAlignment="1">
      <alignment vertical="center"/>
    </xf>
    <xf numFmtId="0" fontId="116" fillId="0" borderId="21" xfId="492" applyFont="1" applyFill="1" applyBorder="1" applyAlignment="1">
      <alignment horizontal="center" vertical="center"/>
    </xf>
    <xf numFmtId="0" fontId="116" fillId="0" borderId="21" xfId="550" applyFont="1" applyFill="1" applyBorder="1" applyAlignment="1">
      <alignment vertical="center" wrapText="1"/>
    </xf>
    <xf numFmtId="3" fontId="116" fillId="0" borderId="21" xfId="492" applyNumberFormat="1" applyFont="1" applyFill="1" applyBorder="1" applyAlignment="1">
      <alignment horizontal="right" vertical="center" wrapText="1"/>
    </xf>
    <xf numFmtId="3" fontId="116" fillId="0" borderId="21" xfId="550" applyNumberFormat="1" applyFont="1" applyFill="1" applyBorder="1" applyAlignment="1">
      <alignment horizontal="right" vertical="center" wrapText="1"/>
    </xf>
    <xf numFmtId="3" fontId="115" fillId="0" borderId="21" xfId="556" applyNumberFormat="1" applyFont="1" applyFill="1" applyBorder="1" applyAlignment="1">
      <alignment horizontal="right" vertical="center"/>
    </xf>
    <xf numFmtId="0" fontId="116" fillId="0" borderId="0" xfId="492" applyFont="1" applyFill="1" applyBorder="1"/>
    <xf numFmtId="0" fontId="2" fillId="0" borderId="21" xfId="629" applyFont="1" applyFill="1" applyBorder="1" applyAlignment="1">
      <alignment horizontal="center" vertical="center"/>
    </xf>
    <xf numFmtId="0" fontId="2" fillId="0" borderId="21" xfId="629" applyFont="1" applyFill="1" applyBorder="1" applyAlignment="1">
      <alignment vertical="center" wrapText="1"/>
    </xf>
    <xf numFmtId="3" fontId="2" fillId="0" borderId="21" xfId="550" applyNumberFormat="1" applyFont="1" applyFill="1" applyBorder="1" applyAlignment="1">
      <alignment horizontal="right" vertical="center" wrapText="1"/>
    </xf>
    <xf numFmtId="3" fontId="2" fillId="0" borderId="21" xfId="556" applyNumberFormat="1" applyFont="1" applyFill="1" applyBorder="1" applyAlignment="1">
      <alignment horizontal="right" vertical="center"/>
    </xf>
    <xf numFmtId="0" fontId="6" fillId="0" borderId="21" xfId="492" applyFont="1" applyFill="1" applyBorder="1" applyAlignment="1">
      <alignment vertical="center" wrapText="1"/>
    </xf>
    <xf numFmtId="0" fontId="116" fillId="0" borderId="21" xfId="492" applyFont="1" applyFill="1" applyBorder="1"/>
    <xf numFmtId="0" fontId="2" fillId="0" borderId="0" xfId="492" applyFont="1" applyFill="1" applyBorder="1"/>
    <xf numFmtId="3" fontId="115" fillId="0" borderId="0" xfId="492" applyNumberFormat="1" applyFont="1" applyFill="1"/>
    <xf numFmtId="3" fontId="2" fillId="0" borderId="21" xfId="556" applyNumberFormat="1" applyFont="1" applyFill="1" applyBorder="1" applyAlignment="1">
      <alignment horizontal="right" vertical="center" wrapText="1"/>
    </xf>
    <xf numFmtId="0" fontId="124" fillId="0" borderId="0" xfId="492" applyFont="1" applyFill="1" applyAlignment="1">
      <alignment horizontal="left" wrapText="1"/>
    </xf>
    <xf numFmtId="0" fontId="128" fillId="0" borderId="0" xfId="492" applyFont="1" applyFill="1" applyAlignment="1">
      <alignment horizontal="center"/>
    </xf>
    <xf numFmtId="0" fontId="128" fillId="0" borderId="0" xfId="492" applyFont="1" applyFill="1"/>
    <xf numFmtId="0" fontId="129" fillId="0" borderId="0" xfId="492" applyFont="1" applyFill="1"/>
    <xf numFmtId="0" fontId="5" fillId="0" borderId="21" xfId="492" applyFont="1" applyFill="1" applyBorder="1" applyAlignment="1">
      <alignment horizontal="center" vertical="center" wrapText="1"/>
    </xf>
    <xf numFmtId="0" fontId="2" fillId="0" borderId="21" xfId="492" applyFont="1" applyFill="1" applyBorder="1" applyAlignment="1">
      <alignment horizontal="center" vertical="center" wrapText="1"/>
    </xf>
    <xf numFmtId="0" fontId="2" fillId="0" borderId="21" xfId="492" applyFont="1" applyFill="1" applyBorder="1" applyAlignment="1">
      <alignment vertical="center"/>
    </xf>
    <xf numFmtId="0" fontId="2" fillId="0" borderId="0" xfId="492" applyFont="1" applyFill="1" applyAlignment="1">
      <alignment vertical="center"/>
    </xf>
    <xf numFmtId="0" fontId="115" fillId="0" borderId="21" xfId="492" applyFont="1" applyFill="1" applyBorder="1" applyAlignment="1">
      <alignment vertical="center"/>
    </xf>
    <xf numFmtId="0" fontId="115" fillId="0" borderId="21" xfId="492" applyFont="1" applyFill="1" applyBorder="1" applyAlignment="1">
      <alignment horizontal="left" vertical="center" wrapText="1"/>
    </xf>
    <xf numFmtId="0" fontId="119" fillId="0" borderId="21" xfId="492" applyFont="1" applyFill="1" applyBorder="1" applyAlignment="1">
      <alignment vertical="center" wrapText="1"/>
    </xf>
    <xf numFmtId="0" fontId="128" fillId="0" borderId="21" xfId="492" applyFont="1" applyFill="1" applyBorder="1" applyAlignment="1">
      <alignment vertical="center" wrapText="1"/>
    </xf>
    <xf numFmtId="3" fontId="128" fillId="0" borderId="21" xfId="492" applyNumberFormat="1" applyFont="1" applyFill="1" applyBorder="1"/>
    <xf numFmtId="0" fontId="128" fillId="0" borderId="21" xfId="492" applyFont="1" applyFill="1" applyBorder="1"/>
    <xf numFmtId="0" fontId="128" fillId="0" borderId="0" xfId="492" applyFont="1" applyFill="1" applyBorder="1"/>
    <xf numFmtId="3" fontId="128" fillId="0" borderId="0" xfId="492" applyNumberFormat="1" applyFont="1" applyFill="1"/>
    <xf numFmtId="0" fontId="128" fillId="0" borderId="0" xfId="492" applyFont="1" applyFill="1" applyAlignment="1">
      <alignment vertical="center" wrapText="1"/>
    </xf>
    <xf numFmtId="0" fontId="127" fillId="0" borderId="0" xfId="492" applyFont="1" applyFill="1"/>
    <xf numFmtId="3" fontId="4" fillId="30" borderId="21" xfId="625" applyNumberFormat="1" applyFont="1" applyFill="1" applyBorder="1" applyAlignment="1">
      <alignment horizontal="center" vertical="center" wrapText="1"/>
    </xf>
    <xf numFmtId="1" fontId="4" fillId="30" borderId="21" xfId="625" applyNumberFormat="1" applyFont="1" applyFill="1" applyBorder="1" applyAlignment="1">
      <alignment vertical="center" wrapText="1"/>
    </xf>
    <xf numFmtId="1" fontId="5" fillId="30" borderId="21" xfId="625" applyNumberFormat="1" applyFont="1" applyFill="1" applyBorder="1" applyAlignment="1">
      <alignment horizontal="center" vertical="center"/>
    </xf>
    <xf numFmtId="1" fontId="5" fillId="30" borderId="21" xfId="625" applyNumberFormat="1" applyFont="1" applyFill="1" applyBorder="1" applyAlignment="1">
      <alignment vertical="center" wrapText="1"/>
    </xf>
    <xf numFmtId="1" fontId="5" fillId="30" borderId="21" xfId="625" applyNumberFormat="1" applyFont="1" applyFill="1" applyBorder="1" applyAlignment="1">
      <alignment horizontal="left" vertical="center" wrapText="1"/>
    </xf>
    <xf numFmtId="3" fontId="5" fillId="30" borderId="21" xfId="625" applyNumberFormat="1" applyFont="1" applyFill="1" applyBorder="1" applyAlignment="1">
      <alignment horizontal="right" vertical="center" wrapText="1"/>
    </xf>
    <xf numFmtId="3" fontId="5" fillId="30" borderId="21" xfId="631" applyNumberFormat="1" applyFont="1" applyFill="1" applyBorder="1" applyAlignment="1">
      <alignment vertical="center"/>
    </xf>
    <xf numFmtId="1" fontId="5" fillId="30" borderId="21" xfId="625" applyNumberFormat="1" applyFont="1" applyFill="1" applyBorder="1" applyAlignment="1">
      <alignment horizontal="right" vertical="center"/>
    </xf>
    <xf numFmtId="41" fontId="5" fillId="30" borderId="21" xfId="255" applyNumberFormat="1" applyFont="1" applyFill="1" applyBorder="1" applyAlignment="1">
      <alignment horizontal="center" vertical="center" wrapText="1"/>
    </xf>
    <xf numFmtId="3" fontId="4" fillId="30" borderId="21" xfId="625" applyNumberFormat="1" applyFont="1" applyFill="1" applyBorder="1" applyAlignment="1">
      <alignment horizontal="left" vertical="center" wrapText="1"/>
    </xf>
    <xf numFmtId="1" fontId="4" fillId="30" borderId="21" xfId="625" applyNumberFormat="1" applyFont="1" applyFill="1" applyBorder="1" applyAlignment="1">
      <alignment vertical="center"/>
    </xf>
    <xf numFmtId="1" fontId="5" fillId="30" borderId="21" xfId="625" applyNumberFormat="1" applyFont="1" applyFill="1" applyBorder="1" applyAlignment="1">
      <alignment horizontal="center" vertical="center" wrapText="1"/>
    </xf>
    <xf numFmtId="1" fontId="4" fillId="30" borderId="21" xfId="625" applyNumberFormat="1" applyFont="1" applyFill="1" applyBorder="1" applyAlignment="1">
      <alignment horizontal="center" vertical="center" wrapText="1"/>
    </xf>
    <xf numFmtId="3" fontId="115" fillId="0" borderId="29" xfId="492" applyNumberFormat="1" applyFont="1" applyFill="1" applyBorder="1" applyAlignment="1">
      <alignment horizontal="right" vertical="center" wrapText="1"/>
    </xf>
    <xf numFmtId="0" fontId="115" fillId="0" borderId="0" xfId="492" applyFont="1" applyFill="1" applyAlignment="1">
      <alignment horizontal="center"/>
    </xf>
    <xf numFmtId="0" fontId="115" fillId="0" borderId="21" xfId="492" applyFont="1" applyFill="1" applyBorder="1" applyAlignment="1">
      <alignment horizontal="center"/>
    </xf>
    <xf numFmtId="0" fontId="2" fillId="0" borderId="21" xfId="492" applyFont="1" applyFill="1" applyBorder="1" applyAlignment="1">
      <alignment horizontal="center"/>
    </xf>
    <xf numFmtId="0" fontId="116" fillId="0" borderId="21" xfId="492" applyFont="1" applyFill="1" applyBorder="1" applyAlignment="1">
      <alignment horizontal="center"/>
    </xf>
    <xf numFmtId="0" fontId="128" fillId="0" borderId="21" xfId="492" applyFont="1" applyFill="1" applyBorder="1" applyAlignment="1">
      <alignment horizontal="center"/>
    </xf>
    <xf numFmtId="0" fontId="2" fillId="0" borderId="21" xfId="492" quotePrefix="1" applyFont="1" applyFill="1" applyBorder="1" applyAlignment="1">
      <alignment horizontal="center" vertical="center"/>
    </xf>
    <xf numFmtId="0" fontId="2" fillId="0" borderId="21" xfId="550" applyFont="1" applyFill="1" applyBorder="1" applyAlignment="1">
      <alignment vertical="center" wrapText="1"/>
    </xf>
    <xf numFmtId="3" fontId="115" fillId="0" borderId="21" xfId="492" applyNumberFormat="1" applyFont="1" applyFill="1" applyBorder="1"/>
    <xf numFmtId="0" fontId="115" fillId="0" borderId="29" xfId="492" applyFont="1" applyFill="1" applyBorder="1" applyAlignment="1">
      <alignment horizontal="center" vertical="center" wrapText="1"/>
    </xf>
    <xf numFmtId="0" fontId="115" fillId="0" borderId="29" xfId="492" applyFont="1" applyFill="1" applyBorder="1" applyAlignment="1">
      <alignment horizontal="left" vertical="center" wrapText="1"/>
    </xf>
    <xf numFmtId="0" fontId="129" fillId="0" borderId="29" xfId="492" applyFont="1" applyFill="1" applyBorder="1"/>
    <xf numFmtId="0" fontId="2" fillId="0" borderId="21" xfId="492" applyFont="1" applyFill="1" applyBorder="1" applyAlignment="1">
      <alignment horizontal="center" wrapText="1"/>
    </xf>
    <xf numFmtId="0" fontId="115" fillId="0" borderId="15" xfId="492" applyFont="1" applyFill="1" applyBorder="1" applyAlignment="1">
      <alignment horizontal="center"/>
    </xf>
    <xf numFmtId="3" fontId="116" fillId="0" borderId="21" xfId="492" applyNumberFormat="1" applyFont="1" applyFill="1" applyBorder="1"/>
    <xf numFmtId="0" fontId="129" fillId="0" borderId="29" xfId="492" applyFont="1" applyFill="1" applyBorder="1" applyAlignment="1">
      <alignment vertical="center" wrapText="1"/>
    </xf>
    <xf numFmtId="0" fontId="129" fillId="0" borderId="29" xfId="492" applyFont="1" applyFill="1" applyBorder="1" applyAlignment="1">
      <alignment horizontal="center"/>
    </xf>
    <xf numFmtId="0" fontId="5" fillId="30" borderId="21" xfId="0" applyFont="1" applyFill="1" applyBorder="1" applyAlignment="1">
      <alignment vertical="center" wrapText="1"/>
    </xf>
    <xf numFmtId="0" fontId="5" fillId="30" borderId="21" xfId="0" applyFont="1" applyFill="1" applyBorder="1"/>
    <xf numFmtId="0" fontId="4" fillId="30" borderId="21" xfId="0" applyFont="1" applyFill="1" applyBorder="1"/>
    <xf numFmtId="0" fontId="4" fillId="30" borderId="21" xfId="0" applyFont="1" applyFill="1" applyBorder="1" applyAlignment="1">
      <alignment horizontal="center" vertical="center"/>
    </xf>
    <xf numFmtId="0" fontId="4" fillId="30" borderId="21" xfId="0" applyFont="1" applyFill="1" applyBorder="1" applyAlignment="1">
      <alignment vertical="center"/>
    </xf>
    <xf numFmtId="3" fontId="5" fillId="30" borderId="21" xfId="635" applyNumberFormat="1" applyFont="1" applyFill="1" applyBorder="1" applyAlignment="1">
      <alignment horizontal="center" vertical="center" wrapText="1"/>
    </xf>
    <xf numFmtId="0" fontId="12" fillId="30" borderId="21" xfId="0" applyFont="1" applyFill="1" applyBorder="1"/>
    <xf numFmtId="0" fontId="12" fillId="30" borderId="30" xfId="0" applyFont="1" applyFill="1" applyBorder="1" applyAlignment="1">
      <alignment vertical="center"/>
    </xf>
    <xf numFmtId="0" fontId="9" fillId="30" borderId="2" xfId="0" applyFont="1" applyFill="1" applyBorder="1" applyAlignment="1">
      <alignment vertical="center"/>
    </xf>
    <xf numFmtId="3" fontId="5" fillId="30" borderId="21" xfId="625" applyNumberFormat="1" applyFont="1" applyFill="1" applyBorder="1" applyAlignment="1">
      <alignment horizontal="center" vertical="center" wrapText="1"/>
    </xf>
    <xf numFmtId="0" fontId="5" fillId="30" borderId="0" xfId="0" applyFont="1" applyFill="1" applyBorder="1" applyAlignment="1">
      <alignment horizontal="center"/>
    </xf>
    <xf numFmtId="0" fontId="5" fillId="30" borderId="0" xfId="0" applyFont="1" applyFill="1" applyBorder="1"/>
    <xf numFmtId="0" fontId="5" fillId="30" borderId="31" xfId="0" applyFont="1" applyFill="1" applyBorder="1"/>
    <xf numFmtId="3" fontId="4" fillId="30" borderId="15" xfId="625" applyNumberFormat="1" applyFont="1" applyFill="1" applyBorder="1" applyAlignment="1">
      <alignment horizontal="center" vertical="center" wrapText="1"/>
    </xf>
    <xf numFmtId="9" fontId="118" fillId="30" borderId="21" xfId="657" applyFont="1" applyFill="1" applyBorder="1"/>
    <xf numFmtId="0" fontId="4" fillId="30" borderId="21" xfId="0" applyFont="1" applyFill="1" applyBorder="1" applyAlignment="1">
      <alignment vertical="center" wrapText="1"/>
    </xf>
    <xf numFmtId="49" fontId="4" fillId="30" borderId="21" xfId="625" applyNumberFormat="1" applyFont="1" applyFill="1" applyBorder="1" applyAlignment="1">
      <alignment horizontal="center" vertical="center" wrapText="1"/>
    </xf>
    <xf numFmtId="169" fontId="4" fillId="30" borderId="21" xfId="625" applyNumberFormat="1" applyFont="1" applyFill="1" applyBorder="1" applyAlignment="1">
      <alignment vertical="center" wrapText="1"/>
    </xf>
    <xf numFmtId="3" fontId="4" fillId="30" borderId="21" xfId="243" applyNumberFormat="1" applyFont="1" applyFill="1" applyBorder="1" applyAlignment="1">
      <alignment horizontal="center" vertical="center" wrapText="1"/>
    </xf>
    <xf numFmtId="220" fontId="4" fillId="30" borderId="21" xfId="243" applyNumberFormat="1" applyFont="1" applyFill="1" applyBorder="1" applyAlignment="1">
      <alignment horizontal="center" vertical="center" wrapText="1"/>
    </xf>
    <xf numFmtId="168" fontId="4" fillId="30" borderId="21" xfId="243" applyNumberFormat="1" applyFont="1" applyFill="1" applyBorder="1" applyAlignment="1">
      <alignment horizontal="center" vertical="center" wrapText="1"/>
    </xf>
    <xf numFmtId="220" fontId="4" fillId="30" borderId="21" xfId="243" applyNumberFormat="1" applyFont="1" applyFill="1" applyBorder="1" applyAlignment="1">
      <alignment horizontal="left" vertical="center" wrapText="1"/>
    </xf>
    <xf numFmtId="222" fontId="4" fillId="30" borderId="21" xfId="243" applyNumberFormat="1" applyFont="1" applyFill="1" applyBorder="1" applyAlignment="1">
      <alignment horizontal="center" vertical="center" wrapText="1"/>
    </xf>
    <xf numFmtId="220" fontId="4" fillId="30" borderId="21" xfId="243" applyNumberFormat="1" applyFont="1" applyFill="1" applyBorder="1" applyAlignment="1">
      <alignment vertical="center" wrapText="1"/>
    </xf>
    <xf numFmtId="220" fontId="5" fillId="30" borderId="21" xfId="243" applyNumberFormat="1" applyFont="1" applyFill="1" applyBorder="1" applyAlignment="1">
      <alignment horizontal="center" vertical="center" wrapText="1"/>
    </xf>
    <xf numFmtId="168" fontId="5" fillId="30" borderId="21" xfId="243" applyNumberFormat="1" applyFont="1" applyFill="1" applyBorder="1" applyAlignment="1">
      <alignment horizontal="center" vertical="center" wrapText="1"/>
    </xf>
    <xf numFmtId="220" fontId="5" fillId="30" borderId="21" xfId="243" applyNumberFormat="1" applyFont="1" applyFill="1" applyBorder="1" applyAlignment="1">
      <alignment vertical="center" wrapText="1"/>
    </xf>
    <xf numFmtId="168" fontId="5" fillId="30" borderId="21" xfId="234" applyNumberFormat="1" applyFont="1" applyFill="1" applyBorder="1" applyAlignment="1">
      <alignment horizontal="center" vertical="center" wrapText="1"/>
    </xf>
    <xf numFmtId="220" fontId="5" fillId="30" borderId="21" xfId="243" applyNumberFormat="1" applyFont="1" applyFill="1" applyBorder="1" applyAlignment="1">
      <alignment horizontal="right" vertical="center"/>
    </xf>
    <xf numFmtId="220" fontId="4" fillId="30" borderId="21" xfId="243" applyNumberFormat="1" applyFont="1" applyFill="1" applyBorder="1" applyAlignment="1">
      <alignment horizontal="right" vertical="center"/>
    </xf>
    <xf numFmtId="220" fontId="5" fillId="30" borderId="21" xfId="243" applyNumberFormat="1" applyFont="1" applyFill="1" applyBorder="1" applyAlignment="1">
      <alignment horizontal="right" vertical="center" wrapText="1"/>
    </xf>
    <xf numFmtId="0" fontId="4" fillId="30" borderId="21" xfId="635" applyFont="1" applyFill="1" applyBorder="1" applyAlignment="1">
      <alignment horizontal="center" vertical="center" wrapText="1"/>
    </xf>
    <xf numFmtId="0" fontId="5" fillId="30" borderId="21" xfId="623" applyFont="1" applyFill="1" applyBorder="1" applyAlignment="1">
      <alignment horizontal="center" vertical="center" wrapText="1"/>
    </xf>
    <xf numFmtId="0" fontId="5" fillId="30" borderId="21" xfId="0" applyFont="1" applyFill="1" applyBorder="1" applyAlignment="1">
      <alignment horizontal="center" vertical="center"/>
    </xf>
    <xf numFmtId="3" fontId="5" fillId="30" borderId="21" xfId="623" applyNumberFormat="1" applyFont="1" applyFill="1" applyBorder="1" applyAlignment="1">
      <alignment horizontal="center" vertical="center" wrapText="1"/>
    </xf>
    <xf numFmtId="3" fontId="9" fillId="30" borderId="21" xfId="625" applyNumberFormat="1" applyFont="1" applyFill="1" applyBorder="1" applyAlignment="1">
      <alignment horizontal="center" vertical="center" wrapText="1"/>
    </xf>
    <xf numFmtId="3" fontId="5" fillId="30" borderId="21" xfId="625" applyNumberFormat="1" applyFont="1" applyFill="1" applyBorder="1" applyAlignment="1">
      <alignment vertical="center" wrapText="1"/>
    </xf>
    <xf numFmtId="3" fontId="5" fillId="30" borderId="21" xfId="625" applyNumberFormat="1" applyFont="1" applyFill="1" applyBorder="1" applyAlignment="1">
      <alignment horizontal="center" vertical="center"/>
    </xf>
    <xf numFmtId="3" fontId="4" fillId="30" borderId="21" xfId="623" applyNumberFormat="1" applyFont="1" applyFill="1" applyBorder="1" applyAlignment="1">
      <alignment horizontal="center" vertical="center" wrapText="1"/>
    </xf>
    <xf numFmtId="0" fontId="4" fillId="30" borderId="21" xfId="623" applyFont="1" applyFill="1" applyBorder="1" applyAlignment="1">
      <alignment horizontal="center" vertical="center" wrapText="1"/>
    </xf>
    <xf numFmtId="3" fontId="4" fillId="30" borderId="21" xfId="625" applyNumberFormat="1" applyFont="1" applyFill="1" applyBorder="1" applyAlignment="1">
      <alignment vertical="center" wrapText="1"/>
    </xf>
    <xf numFmtId="3" fontId="4" fillId="30" borderId="21" xfId="0" applyNumberFormat="1" applyFont="1" applyFill="1" applyBorder="1" applyAlignment="1">
      <alignment horizontal="center" vertical="center"/>
    </xf>
    <xf numFmtId="0" fontId="4" fillId="30" borderId="21" xfId="0" applyFont="1" applyFill="1" applyBorder="1" applyAlignment="1">
      <alignment horizontal="center" vertical="center" wrapText="1"/>
    </xf>
    <xf numFmtId="3" fontId="4" fillId="30" borderId="21" xfId="491" applyNumberFormat="1" applyFont="1" applyFill="1" applyBorder="1" applyAlignment="1">
      <alignment horizontal="left" vertical="center" wrapText="1"/>
    </xf>
    <xf numFmtId="3" fontId="5" fillId="30" borderId="21" xfId="629" applyNumberFormat="1" applyFont="1" applyFill="1" applyBorder="1" applyAlignment="1">
      <alignment horizontal="center" vertical="center" wrapText="1"/>
    </xf>
    <xf numFmtId="3" fontId="4" fillId="30" borderId="21" xfId="629" applyNumberFormat="1" applyFont="1" applyFill="1" applyBorder="1" applyAlignment="1">
      <alignment horizontal="center" vertical="center" wrapText="1"/>
    </xf>
    <xf numFmtId="3" fontId="5" fillId="30" borderId="21" xfId="491" applyNumberFormat="1" applyFont="1" applyFill="1" applyBorder="1" applyAlignment="1">
      <alignment horizontal="left" vertical="center" wrapText="1"/>
    </xf>
    <xf numFmtId="0" fontId="5" fillId="30" borderId="21" xfId="491" applyFont="1" applyFill="1" applyBorder="1" applyAlignment="1">
      <alignment horizontal="center" vertical="center" wrapText="1"/>
    </xf>
    <xf numFmtId="3" fontId="5" fillId="30" borderId="21" xfId="491" applyNumberFormat="1" applyFont="1" applyFill="1" applyBorder="1" applyAlignment="1">
      <alignment horizontal="center" vertical="center" wrapText="1"/>
    </xf>
    <xf numFmtId="3" fontId="5" fillId="30" borderId="21" xfId="629" applyNumberFormat="1" applyFont="1" applyFill="1" applyBorder="1" applyAlignment="1">
      <alignment horizontal="left" vertical="center" wrapText="1"/>
    </xf>
    <xf numFmtId="3" fontId="5" fillId="30" borderId="21" xfId="629" applyNumberFormat="1" applyFont="1" applyFill="1" applyBorder="1" applyAlignment="1">
      <alignment horizontal="center" vertical="center"/>
    </xf>
    <xf numFmtId="3" fontId="5" fillId="30" borderId="21" xfId="593" applyNumberFormat="1" applyFont="1" applyFill="1" applyBorder="1" applyAlignment="1">
      <alignment vertical="center" wrapText="1"/>
    </xf>
    <xf numFmtId="3" fontId="5" fillId="30" borderId="21" xfId="624" applyNumberFormat="1" applyFont="1" applyFill="1" applyBorder="1" applyAlignment="1">
      <alignment horizontal="center" vertical="center" wrapText="1"/>
    </xf>
    <xf numFmtId="3" fontId="5" fillId="30" borderId="21" xfId="242" applyNumberFormat="1" applyFont="1" applyFill="1" applyBorder="1" applyAlignment="1">
      <alignment horizontal="right" vertical="center" wrapText="1"/>
    </xf>
    <xf numFmtId="3" fontId="4" fillId="30" borderId="21" xfId="491" applyNumberFormat="1" applyFont="1" applyFill="1" applyBorder="1" applyAlignment="1">
      <alignment horizontal="center" vertical="center" wrapText="1"/>
    </xf>
    <xf numFmtId="3" fontId="5" fillId="30" borderId="21" xfId="528" applyNumberFormat="1" applyFont="1" applyFill="1" applyBorder="1" applyAlignment="1">
      <alignment horizontal="left" vertical="center" wrapText="1"/>
    </xf>
    <xf numFmtId="3" fontId="5" fillId="30" borderId="21" xfId="491" applyNumberFormat="1" applyFont="1" applyFill="1" applyBorder="1" applyAlignment="1">
      <alignment horizontal="center" vertical="center"/>
    </xf>
    <xf numFmtId="3" fontId="5" fillId="30" borderId="21" xfId="246" applyNumberFormat="1" applyFont="1" applyFill="1" applyBorder="1" applyAlignment="1">
      <alignment horizontal="center" vertical="center"/>
    </xf>
    <xf numFmtId="0" fontId="5" fillId="30" borderId="21" xfId="630" applyFont="1" applyFill="1" applyBorder="1" applyAlignment="1">
      <alignment horizontal="center" vertical="center" wrapText="1"/>
    </xf>
    <xf numFmtId="3" fontId="4" fillId="30" borderId="21" xfId="625" applyNumberFormat="1" applyFont="1" applyFill="1" applyBorder="1" applyAlignment="1">
      <alignment horizontal="center" vertical="center"/>
    </xf>
    <xf numFmtId="3" fontId="5" fillId="30" borderId="21" xfId="292" applyNumberFormat="1" applyFont="1" applyFill="1" applyBorder="1" applyAlignment="1">
      <alignment horizontal="center" vertical="center"/>
    </xf>
    <xf numFmtId="3" fontId="4" fillId="30" borderId="21" xfId="630" applyNumberFormat="1" applyFont="1" applyFill="1" applyBorder="1" applyAlignment="1">
      <alignment horizontal="center" vertical="center"/>
    </xf>
    <xf numFmtId="3" fontId="4" fillId="30" borderId="21" xfId="627" applyNumberFormat="1" applyFont="1" applyFill="1" applyBorder="1" applyAlignment="1">
      <alignment horizontal="left" vertical="center" wrapText="1"/>
    </xf>
    <xf numFmtId="3" fontId="4" fillId="30" borderId="21" xfId="625" applyNumberFormat="1" applyFont="1" applyFill="1" applyBorder="1" applyAlignment="1">
      <alignment horizontal="right" vertical="center"/>
    </xf>
    <xf numFmtId="0" fontId="4" fillId="30" borderId="21" xfId="630" applyFont="1" applyFill="1" applyBorder="1" applyAlignment="1">
      <alignment horizontal="center" vertical="center" wrapText="1"/>
    </xf>
    <xf numFmtId="0" fontId="5" fillId="30" borderId="21" xfId="0" applyFont="1" applyFill="1" applyBorder="1" applyAlignment="1">
      <alignment horizontal="center" vertical="center" wrapText="1"/>
    </xf>
    <xf numFmtId="3" fontId="5" fillId="30" borderId="21" xfId="491" applyNumberFormat="1" applyFont="1" applyFill="1" applyBorder="1" applyAlignment="1">
      <alignment horizontal="right" vertical="center" wrapText="1"/>
    </xf>
    <xf numFmtId="0" fontId="5" fillId="30" borderId="21" xfId="0" applyFont="1" applyFill="1" applyBorder="1" applyAlignment="1">
      <alignment horizontal="left" vertical="center" wrapText="1"/>
    </xf>
    <xf numFmtId="3" fontId="4" fillId="30" borderId="21" xfId="635" applyNumberFormat="1" applyFont="1" applyFill="1" applyBorder="1" applyAlignment="1">
      <alignment horizontal="left" vertical="center" wrapText="1"/>
    </xf>
    <xf numFmtId="3" fontId="12" fillId="30" borderId="21" xfId="625" applyNumberFormat="1" applyFont="1" applyFill="1" applyBorder="1" applyAlignment="1">
      <alignment horizontal="center" vertical="center" wrapText="1"/>
    </xf>
    <xf numFmtId="3" fontId="5" fillId="30" borderId="21" xfId="594" applyNumberFormat="1" applyFont="1" applyFill="1" applyBorder="1" applyAlignment="1">
      <alignment horizontal="center" vertical="center" wrapText="1"/>
    </xf>
    <xf numFmtId="3" fontId="5" fillId="30" borderId="21" xfId="635" applyNumberFormat="1" applyFont="1" applyFill="1" applyBorder="1" applyAlignment="1">
      <alignment horizontal="left" vertical="center" wrapText="1"/>
    </xf>
    <xf numFmtId="3" fontId="5" fillId="30" borderId="21" xfId="593" applyNumberFormat="1" applyFont="1" applyFill="1" applyBorder="1" applyAlignment="1">
      <alignment horizontal="center" vertical="center" wrapText="1"/>
    </xf>
    <xf numFmtId="3" fontId="4" fillId="30" borderId="21" xfId="635" applyNumberFormat="1" applyFont="1" applyFill="1" applyBorder="1" applyAlignment="1">
      <alignment horizontal="center" vertical="center" wrapText="1"/>
    </xf>
    <xf numFmtId="168" fontId="5" fillId="30" borderId="21" xfId="242" applyNumberFormat="1" applyFont="1" applyFill="1" applyBorder="1" applyAlignment="1">
      <alignment horizontal="center" vertical="center" wrapText="1"/>
    </xf>
    <xf numFmtId="9" fontId="5" fillId="30" borderId="21" xfId="625" applyNumberFormat="1" applyFont="1" applyFill="1" applyBorder="1" applyAlignment="1">
      <alignment horizontal="center" vertical="center" wrapText="1"/>
    </xf>
    <xf numFmtId="0" fontId="4" fillId="30" borderId="21" xfId="491" applyFont="1" applyFill="1" applyBorder="1" applyAlignment="1">
      <alignment horizontal="center" vertical="center" wrapText="1"/>
    </xf>
    <xf numFmtId="0" fontId="4" fillId="30" borderId="21" xfId="491" applyFont="1" applyFill="1" applyBorder="1" applyAlignment="1">
      <alignment vertical="center" wrapText="1"/>
    </xf>
    <xf numFmtId="0" fontId="5" fillId="30" borderId="21" xfId="0" applyFont="1" applyFill="1" applyBorder="1" applyAlignment="1">
      <alignment horizontal="center"/>
    </xf>
    <xf numFmtId="0" fontId="5" fillId="30" borderId="21" xfId="491" applyFont="1" applyFill="1" applyBorder="1" applyAlignment="1">
      <alignment vertical="center" wrapText="1"/>
    </xf>
    <xf numFmtId="0" fontId="4" fillId="30" borderId="21" xfId="0" applyFont="1" applyFill="1" applyBorder="1" applyAlignment="1">
      <alignment horizontal="center"/>
    </xf>
    <xf numFmtId="219" fontId="4" fillId="30" borderId="21" xfId="0" applyNumberFormat="1" applyFont="1" applyFill="1" applyBorder="1" applyAlignment="1">
      <alignment horizontal="center" vertical="center"/>
    </xf>
    <xf numFmtId="0" fontId="4" fillId="30" borderId="21" xfId="0" applyFont="1" applyFill="1" applyBorder="1" applyAlignment="1">
      <alignment horizontal="left" vertical="center" wrapText="1"/>
    </xf>
    <xf numFmtId="3" fontId="5" fillId="30" borderId="21" xfId="0" applyNumberFormat="1" applyFont="1" applyFill="1" applyBorder="1" applyAlignment="1">
      <alignment horizontal="center" vertical="center"/>
    </xf>
    <xf numFmtId="169" fontId="5" fillId="30" borderId="21" xfId="0" applyNumberFormat="1" applyFont="1" applyFill="1" applyBorder="1" applyAlignment="1">
      <alignment horizontal="right" vertical="center" wrapText="1"/>
    </xf>
    <xf numFmtId="219" fontId="5" fillId="30" borderId="21" xfId="0" applyNumberFormat="1" applyFont="1" applyFill="1" applyBorder="1" applyAlignment="1">
      <alignment horizontal="center" vertical="center" wrapText="1"/>
    </xf>
    <xf numFmtId="219" fontId="4" fillId="30" borderId="21" xfId="0" applyNumberFormat="1" applyFont="1" applyFill="1" applyBorder="1" applyAlignment="1">
      <alignment horizontal="center" vertical="center" wrapText="1"/>
    </xf>
    <xf numFmtId="0" fontId="4" fillId="30" borderId="21" xfId="635" applyFont="1" applyFill="1" applyBorder="1" applyAlignment="1">
      <alignment horizontal="left" vertical="center" wrapText="1"/>
    </xf>
    <xf numFmtId="0" fontId="5" fillId="30" borderId="21" xfId="0" applyFont="1" applyFill="1" applyBorder="1" applyAlignment="1">
      <alignment horizontal="center" wrapText="1"/>
    </xf>
    <xf numFmtId="3" fontId="5" fillId="30" borderId="21" xfId="0" applyNumberFormat="1" applyFont="1" applyFill="1" applyBorder="1" applyAlignment="1">
      <alignment horizontal="center" wrapText="1"/>
    </xf>
    <xf numFmtId="0" fontId="5" fillId="30" borderId="21" xfId="623" applyFont="1" applyFill="1" applyBorder="1" applyAlignment="1">
      <alignment horizontal="left" vertical="center" wrapText="1"/>
    </xf>
    <xf numFmtId="49" fontId="4" fillId="30" borderId="21" xfId="625" applyNumberFormat="1" applyFont="1" applyFill="1" applyBorder="1" applyAlignment="1">
      <alignment horizontal="center" vertical="center"/>
    </xf>
    <xf numFmtId="4" fontId="5" fillId="30" borderId="21" xfId="0" applyNumberFormat="1" applyFont="1" applyFill="1" applyBorder="1" applyAlignment="1">
      <alignment horizontal="center" vertical="center" wrapText="1"/>
    </xf>
    <xf numFmtId="0" fontId="5" fillId="30" borderId="21" xfId="629" applyFont="1" applyFill="1" applyBorder="1" applyAlignment="1">
      <alignment horizontal="center" vertical="center" wrapText="1"/>
    </xf>
    <xf numFmtId="3" fontId="5" fillId="30" borderId="21" xfId="626" applyNumberFormat="1" applyFont="1" applyFill="1" applyBorder="1" applyAlignment="1">
      <alignment horizontal="center" vertical="center" wrapText="1"/>
    </xf>
    <xf numFmtId="0" fontId="4" fillId="30" borderId="21" xfId="623" applyFont="1" applyFill="1" applyBorder="1" applyAlignment="1">
      <alignment horizontal="left" vertical="center" wrapText="1"/>
    </xf>
    <xf numFmtId="0" fontId="4" fillId="30" borderId="21" xfId="633" applyFont="1" applyFill="1" applyBorder="1" applyAlignment="1">
      <alignment horizontal="center" vertical="center" wrapText="1"/>
    </xf>
    <xf numFmtId="0" fontId="4" fillId="30" borderId="21" xfId="633" applyFont="1" applyFill="1" applyBorder="1" applyAlignment="1">
      <alignment horizontal="left" vertical="center" wrapText="1"/>
    </xf>
    <xf numFmtId="3" fontId="4" fillId="30" borderId="21" xfId="633" applyNumberFormat="1" applyFont="1" applyFill="1" applyBorder="1" applyAlignment="1">
      <alignment horizontal="center" vertical="center" wrapText="1"/>
    </xf>
    <xf numFmtId="220" fontId="4" fillId="30" borderId="21" xfId="234" applyNumberFormat="1" applyFont="1" applyFill="1" applyBorder="1" applyAlignment="1">
      <alignment vertical="center"/>
    </xf>
    <xf numFmtId="3" fontId="4" fillId="30" borderId="21" xfId="628" applyNumberFormat="1" applyFont="1" applyFill="1" applyBorder="1" applyAlignment="1">
      <alignment horizontal="center" vertical="center" wrapText="1"/>
    </xf>
    <xf numFmtId="0" fontId="4" fillId="30" borderId="21" xfId="628" applyFont="1" applyFill="1" applyBorder="1" applyAlignment="1">
      <alignment horizontal="center" vertical="center" wrapText="1"/>
    </xf>
    <xf numFmtId="220" fontId="5" fillId="30" borderId="21" xfId="234" applyNumberFormat="1" applyFont="1" applyFill="1" applyBorder="1" applyAlignment="1">
      <alignment vertical="center"/>
    </xf>
    <xf numFmtId="3" fontId="4" fillId="30" borderId="21" xfId="629" applyNumberFormat="1" applyFont="1" applyFill="1" applyBorder="1" applyAlignment="1">
      <alignment horizontal="center" vertical="center"/>
    </xf>
    <xf numFmtId="3" fontId="5" fillId="30" borderId="21" xfId="629" quotePrefix="1" applyNumberFormat="1" applyFont="1" applyFill="1" applyBorder="1" applyAlignment="1">
      <alignment horizontal="center" vertical="center" wrapText="1"/>
    </xf>
    <xf numFmtId="3" fontId="4" fillId="30" borderId="21" xfId="628" applyNumberFormat="1" applyFont="1" applyFill="1" applyBorder="1" applyAlignment="1">
      <alignment horizontal="left" vertical="center" wrapText="1"/>
    </xf>
    <xf numFmtId="3" fontId="4" fillId="30" borderId="21" xfId="628" applyNumberFormat="1" applyFont="1" applyFill="1" applyBorder="1" applyAlignment="1">
      <alignment horizontal="center" vertical="center"/>
    </xf>
    <xf numFmtId="169" fontId="5" fillId="30" borderId="21" xfId="0" applyNumberFormat="1" applyFont="1" applyFill="1" applyBorder="1" applyAlignment="1">
      <alignment horizontal="center" vertical="center" wrapText="1"/>
    </xf>
    <xf numFmtId="220" fontId="5" fillId="30" borderId="21" xfId="626" applyNumberFormat="1" applyFont="1" applyFill="1" applyBorder="1" applyAlignment="1">
      <alignment horizontal="center" vertical="center" wrapText="1"/>
    </xf>
    <xf numFmtId="3" fontId="5" fillId="30" borderId="21" xfId="628" applyNumberFormat="1" applyFont="1" applyFill="1" applyBorder="1" applyAlignment="1">
      <alignment horizontal="center" vertical="center" wrapText="1"/>
    </xf>
    <xf numFmtId="3" fontId="5" fillId="30" borderId="21" xfId="628" applyNumberFormat="1" applyFont="1" applyFill="1" applyBorder="1" applyAlignment="1">
      <alignment horizontal="center" vertical="center"/>
    </xf>
    <xf numFmtId="49" fontId="5" fillId="30" borderId="21" xfId="636" applyNumberFormat="1" applyFont="1" applyFill="1" applyBorder="1" applyAlignment="1">
      <alignment vertical="center" wrapText="1"/>
    </xf>
    <xf numFmtId="49" fontId="5" fillId="30" borderId="21" xfId="636" applyNumberFormat="1" applyFont="1" applyFill="1" applyBorder="1" applyAlignment="1">
      <alignment horizontal="center" vertical="center" wrapText="1"/>
    </xf>
    <xf numFmtId="221" fontId="4" fillId="30" borderId="21" xfId="628" applyNumberFormat="1" applyFont="1" applyFill="1" applyBorder="1" applyAlignment="1">
      <alignment horizontal="center" vertical="center" wrapText="1"/>
    </xf>
    <xf numFmtId="1" fontId="5" fillId="30" borderId="21" xfId="625" quotePrefix="1" applyNumberFormat="1" applyFont="1" applyFill="1" applyBorder="1" applyAlignment="1">
      <alignment horizontal="center" vertical="center" wrapText="1"/>
    </xf>
    <xf numFmtId="3" fontId="5" fillId="30" borderId="21" xfId="632" applyNumberFormat="1" applyFont="1" applyFill="1" applyBorder="1" applyAlignment="1" applyProtection="1">
      <alignment horizontal="center" vertical="center" wrapText="1"/>
    </xf>
    <xf numFmtId="221" fontId="5" fillId="30" borderId="21" xfId="628" applyNumberFormat="1" applyFont="1" applyFill="1" applyBorder="1" applyAlignment="1">
      <alignment horizontal="center" vertical="center" wrapText="1"/>
    </xf>
    <xf numFmtId="0" fontId="5" fillId="30" borderId="21" xfId="493" applyFont="1" applyFill="1" applyBorder="1" applyAlignment="1">
      <alignment horizontal="center" vertical="center" wrapText="1"/>
    </xf>
    <xf numFmtId="49" fontId="5" fillId="30" borderId="21" xfId="0" applyNumberFormat="1" applyFont="1" applyFill="1" applyBorder="1" applyAlignment="1" applyProtection="1">
      <alignment horizontal="center" vertical="center" wrapText="1"/>
    </xf>
    <xf numFmtId="220" fontId="5" fillId="30" borderId="21" xfId="243" applyNumberFormat="1" applyFont="1" applyFill="1" applyBorder="1" applyAlignment="1" applyProtection="1">
      <alignment vertical="center"/>
    </xf>
    <xf numFmtId="220" fontId="5" fillId="30" borderId="21" xfId="248" applyNumberFormat="1" applyFont="1" applyFill="1" applyBorder="1" applyAlignment="1">
      <alignment vertical="center"/>
    </xf>
    <xf numFmtId="3" fontId="5" fillId="30" borderId="21" xfId="255" applyNumberFormat="1" applyFont="1" applyFill="1" applyBorder="1" applyAlignment="1" applyProtection="1">
      <alignment vertical="center"/>
    </xf>
    <xf numFmtId="0" fontId="5" fillId="30" borderId="21" xfId="493" applyFont="1" applyFill="1" applyBorder="1" applyAlignment="1">
      <alignment horizontal="left" vertical="center" wrapText="1"/>
    </xf>
    <xf numFmtId="49" fontId="5" fillId="30" borderId="21" xfId="0" applyNumberFormat="1" applyFont="1" applyFill="1" applyBorder="1" applyAlignment="1" applyProtection="1">
      <alignment vertical="center" wrapText="1"/>
    </xf>
    <xf numFmtId="168" fontId="5" fillId="30" borderId="21" xfId="234" applyNumberFormat="1" applyFont="1" applyFill="1" applyBorder="1" applyAlignment="1">
      <alignment vertical="center"/>
    </xf>
    <xf numFmtId="49" fontId="4" fillId="30" borderId="21" xfId="0" applyNumberFormat="1" applyFont="1" applyFill="1" applyBorder="1" applyAlignment="1" applyProtection="1">
      <alignment vertical="center" wrapText="1"/>
    </xf>
    <xf numFmtId="49" fontId="4" fillId="30" borderId="21" xfId="636" applyNumberFormat="1" applyFont="1" applyFill="1" applyBorder="1" applyAlignment="1">
      <alignment horizontal="center" vertical="center" wrapText="1"/>
    </xf>
    <xf numFmtId="0" fontId="4" fillId="30" borderId="21" xfId="493" applyFont="1" applyFill="1" applyBorder="1" applyAlignment="1">
      <alignment horizontal="center" vertical="center" wrapText="1"/>
    </xf>
    <xf numFmtId="0" fontId="5" fillId="30" borderId="21" xfId="0" applyFont="1" applyFill="1" applyBorder="1" applyAlignment="1">
      <alignment horizontal="justify" vertical="center"/>
    </xf>
    <xf numFmtId="1" fontId="5" fillId="30" borderId="21" xfId="625" applyNumberFormat="1" applyFont="1" applyFill="1" applyBorder="1" applyAlignment="1" applyProtection="1">
      <alignment horizontal="center" vertical="center" wrapText="1"/>
    </xf>
    <xf numFmtId="1" fontId="4" fillId="30" borderId="21" xfId="625" applyNumberFormat="1" applyFont="1" applyFill="1" applyBorder="1" applyAlignment="1" applyProtection="1">
      <alignment vertical="center"/>
    </xf>
    <xf numFmtId="49" fontId="5" fillId="30" borderId="21" xfId="0" applyNumberFormat="1" applyFont="1" applyFill="1" applyBorder="1" applyAlignment="1">
      <alignment vertical="center" wrapText="1"/>
    </xf>
    <xf numFmtId="221" fontId="5" fillId="30" borderId="21" xfId="629" applyNumberFormat="1" applyFont="1" applyFill="1" applyBorder="1" applyAlignment="1">
      <alignment horizontal="center" vertical="center" wrapText="1"/>
    </xf>
    <xf numFmtId="1" fontId="5" fillId="30" borderId="21" xfId="625" applyNumberFormat="1" applyFont="1" applyFill="1" applyBorder="1" applyAlignment="1" applyProtection="1">
      <alignment horizontal="center" vertical="center"/>
    </xf>
    <xf numFmtId="0" fontId="5" fillId="30" borderId="21" xfId="0" applyFont="1" applyFill="1" applyBorder="1" applyAlignment="1" applyProtection="1">
      <alignment horizontal="center" vertical="center" wrapText="1"/>
    </xf>
    <xf numFmtId="1" fontId="4" fillId="30" borderId="21" xfId="625" applyNumberFormat="1" applyFont="1" applyFill="1" applyBorder="1" applyAlignment="1" applyProtection="1">
      <alignment horizontal="center" vertical="center"/>
    </xf>
    <xf numFmtId="0" fontId="4" fillId="30" borderId="21" xfId="0" applyFont="1" applyFill="1" applyBorder="1" applyAlignment="1" applyProtection="1">
      <alignment horizontal="center" vertical="center" wrapText="1"/>
    </xf>
    <xf numFmtId="220" fontId="4" fillId="30" borderId="21" xfId="255" applyNumberFormat="1" applyFont="1" applyFill="1" applyBorder="1" applyAlignment="1" applyProtection="1">
      <alignment vertical="center"/>
    </xf>
    <xf numFmtId="0" fontId="5" fillId="30" borderId="31" xfId="0" applyFont="1" applyFill="1" applyBorder="1" applyAlignment="1">
      <alignment horizontal="center"/>
    </xf>
    <xf numFmtId="0" fontId="5" fillId="30" borderId="31" xfId="0" applyFont="1" applyFill="1" applyBorder="1" applyAlignment="1">
      <alignment horizontal="left"/>
    </xf>
    <xf numFmtId="0" fontId="5" fillId="30" borderId="21" xfId="0" applyFont="1" applyFill="1" applyBorder="1" applyAlignment="1">
      <alignment horizontal="left"/>
    </xf>
    <xf numFmtId="0" fontId="5" fillId="30" borderId="0" xfId="0" applyFont="1" applyFill="1" applyBorder="1" applyAlignment="1">
      <alignment horizontal="center" vertical="center"/>
    </xf>
    <xf numFmtId="0" fontId="5" fillId="30" borderId="31" xfId="0" applyFont="1" applyFill="1" applyBorder="1" applyAlignment="1">
      <alignment horizontal="center" vertical="center"/>
    </xf>
    <xf numFmtId="220" fontId="5" fillId="30" borderId="21" xfId="234" applyNumberFormat="1" applyFont="1" applyFill="1" applyBorder="1" applyAlignment="1">
      <alignment horizontal="center" vertical="center"/>
    </xf>
    <xf numFmtId="3" fontId="5" fillId="30" borderId="32" xfId="625" applyNumberFormat="1" applyFont="1" applyFill="1" applyBorder="1" applyAlignment="1">
      <alignment vertical="center" wrapText="1"/>
    </xf>
    <xf numFmtId="168" fontId="4" fillId="30" borderId="21" xfId="243" applyNumberFormat="1" applyFont="1" applyFill="1" applyBorder="1" applyAlignment="1">
      <alignment vertical="center" wrapText="1"/>
    </xf>
    <xf numFmtId="3" fontId="4" fillId="30" borderId="31" xfId="625" applyNumberFormat="1" applyFont="1" applyFill="1" applyBorder="1" applyAlignment="1">
      <alignment horizontal="center" vertical="center" wrapText="1"/>
    </xf>
    <xf numFmtId="3" fontId="4" fillId="30" borderId="31" xfId="625" applyNumberFormat="1" applyFont="1" applyFill="1" applyBorder="1" applyAlignment="1">
      <alignment horizontal="left" vertical="center" wrapText="1"/>
    </xf>
    <xf numFmtId="3" fontId="5" fillId="30" borderId="31" xfId="625" applyNumberFormat="1" applyFont="1" applyFill="1" applyBorder="1" applyAlignment="1">
      <alignment horizontal="center" vertical="center" wrapText="1"/>
    </xf>
    <xf numFmtId="0" fontId="133" fillId="0" borderId="0" xfId="475" applyFont="1" applyAlignment="1">
      <alignment vertical="center" wrapText="1"/>
    </xf>
    <xf numFmtId="0" fontId="132" fillId="0" borderId="0" xfId="475" applyFont="1" applyAlignment="1">
      <alignment vertical="center" wrapText="1"/>
    </xf>
    <xf numFmtId="0" fontId="135" fillId="0" borderId="0" xfId="475" applyFont="1" applyAlignment="1">
      <alignment vertical="center" wrapText="1"/>
    </xf>
    <xf numFmtId="0" fontId="132" fillId="0" borderId="0" xfId="475" applyFont="1" applyAlignment="1">
      <alignment horizontal="center" vertical="center" wrapText="1"/>
    </xf>
    <xf numFmtId="0" fontId="131" fillId="30" borderId="0" xfId="494" applyFont="1" applyFill="1" applyAlignment="1">
      <alignment horizontal="center" vertical="center" wrapText="1"/>
    </xf>
    <xf numFmtId="0" fontId="131" fillId="30" borderId="0" xfId="494" applyFont="1" applyFill="1" applyAlignment="1">
      <alignment horizontal="center" vertical="center"/>
    </xf>
    <xf numFmtId="0" fontId="131" fillId="30" borderId="0" xfId="0" applyFont="1" applyFill="1" applyAlignment="1">
      <alignment horizontal="center" vertical="center"/>
    </xf>
    <xf numFmtId="0" fontId="131" fillId="30" borderId="0" xfId="494" applyFont="1" applyFill="1"/>
    <xf numFmtId="0" fontId="131" fillId="30" borderId="0" xfId="494" applyFont="1" applyFill="1" applyAlignment="1">
      <alignment horizontal="center"/>
    </xf>
    <xf numFmtId="0" fontId="131" fillId="30" borderId="0" xfId="631" applyFont="1" applyFill="1" applyAlignment="1">
      <alignment horizontal="center" vertical="center" wrapText="1"/>
    </xf>
    <xf numFmtId="0" fontId="4" fillId="30" borderId="0" xfId="494" applyFont="1" applyFill="1"/>
    <xf numFmtId="0" fontId="4" fillId="30" borderId="0" xfId="0" applyFont="1" applyFill="1" applyAlignment="1">
      <alignment vertical="center" wrapText="1"/>
    </xf>
    <xf numFmtId="0" fontId="5" fillId="31" borderId="0" xfId="0" applyFont="1" applyFill="1" applyAlignment="1">
      <alignment vertical="center" wrapText="1"/>
    </xf>
    <xf numFmtId="0" fontId="5" fillId="30" borderId="0" xfId="494" applyFont="1" applyFill="1"/>
    <xf numFmtId="0" fontId="5" fillId="30" borderId="0" xfId="494" applyFont="1" applyFill="1" applyAlignment="1">
      <alignment horizontal="center"/>
    </xf>
    <xf numFmtId="0" fontId="5" fillId="30" borderId="0" xfId="494" applyFont="1" applyFill="1" applyAlignment="1">
      <alignment wrapText="1"/>
    </xf>
    <xf numFmtId="0" fontId="5" fillId="30" borderId="0" xfId="494" applyFont="1" applyFill="1" applyAlignment="1">
      <alignment horizontal="center" vertical="center" wrapText="1"/>
    </xf>
    <xf numFmtId="0" fontId="5" fillId="30" borderId="0" xfId="494" applyFont="1" applyFill="1" applyAlignment="1">
      <alignment horizontal="center" vertical="center"/>
    </xf>
    <xf numFmtId="0" fontId="5" fillId="30" borderId="0" xfId="0" applyFont="1" applyFill="1" applyAlignment="1">
      <alignment horizontal="center" vertical="center"/>
    </xf>
    <xf numFmtId="168" fontId="132" fillId="30" borderId="21" xfId="306" applyNumberFormat="1" applyFont="1" applyFill="1" applyBorder="1" applyAlignment="1">
      <alignment horizontal="center" vertical="center"/>
    </xf>
    <xf numFmtId="1" fontId="6" fillId="30" borderId="21" xfId="625" applyNumberFormat="1" applyFont="1" applyFill="1" applyBorder="1" applyAlignment="1">
      <alignment horizontal="center" vertical="center" wrapText="1"/>
    </xf>
    <xf numFmtId="173" fontId="132" fillId="30" borderId="21" xfId="0" applyNumberFormat="1" applyFont="1" applyFill="1" applyBorder="1" applyAlignment="1">
      <alignment horizontal="center" vertical="center" wrapText="1"/>
    </xf>
    <xf numFmtId="0" fontId="6" fillId="30" borderId="21" xfId="0" applyFont="1" applyFill="1" applyBorder="1" applyAlignment="1">
      <alignment horizontal="center" vertical="center" wrapText="1"/>
    </xf>
    <xf numFmtId="3" fontId="132" fillId="30" borderId="21" xfId="0" applyNumberFormat="1" applyFont="1" applyFill="1" applyBorder="1" applyAlignment="1">
      <alignment horizontal="center" vertical="center"/>
    </xf>
    <xf numFmtId="0" fontId="6" fillId="30" borderId="21" xfId="628" applyFont="1" applyFill="1" applyBorder="1" applyAlignment="1">
      <alignment horizontal="center" vertical="center" wrapText="1"/>
    </xf>
    <xf numFmtId="0" fontId="6" fillId="0" borderId="21" xfId="0" applyFont="1" applyFill="1" applyBorder="1" applyAlignment="1">
      <alignment horizontal="center" vertical="center" wrapText="1"/>
    </xf>
    <xf numFmtId="0" fontId="132" fillId="0" borderId="21" xfId="0" applyFont="1" applyFill="1" applyBorder="1" applyAlignment="1">
      <alignment horizontal="center" vertical="center" wrapText="1"/>
    </xf>
    <xf numFmtId="3" fontId="132" fillId="30" borderId="21" xfId="625" applyNumberFormat="1" applyFont="1" applyFill="1" applyBorder="1" applyAlignment="1">
      <alignment horizontal="left" vertical="center" wrapText="1"/>
    </xf>
    <xf numFmtId="3" fontId="132" fillId="30" borderId="21" xfId="0" applyNumberFormat="1" applyFont="1" applyFill="1" applyBorder="1" applyAlignment="1">
      <alignment horizontal="center" vertical="center" wrapText="1"/>
    </xf>
    <xf numFmtId="3" fontId="6" fillId="30" borderId="21" xfId="0" applyNumberFormat="1" applyFont="1" applyFill="1" applyBorder="1" applyAlignment="1">
      <alignment horizontal="center" vertical="center" wrapText="1"/>
    </xf>
    <xf numFmtId="0" fontId="132" fillId="30" borderId="21" xfId="0" applyFont="1" applyFill="1" applyBorder="1" applyAlignment="1">
      <alignment horizontal="center" vertical="center" wrapText="1"/>
    </xf>
    <xf numFmtId="0" fontId="6" fillId="30" borderId="29" xfId="0" applyFont="1" applyFill="1" applyBorder="1" applyAlignment="1">
      <alignment horizontal="center" vertical="center" wrapText="1"/>
    </xf>
    <xf numFmtId="3" fontId="132" fillId="30" borderId="29" xfId="0" applyNumberFormat="1" applyFont="1" applyFill="1" applyBorder="1" applyAlignment="1">
      <alignment horizontal="center" vertical="center"/>
    </xf>
    <xf numFmtId="3" fontId="132" fillId="30" borderId="21" xfId="625" applyNumberFormat="1" applyFont="1" applyFill="1" applyBorder="1" applyAlignment="1">
      <alignment horizontal="center" vertical="center" wrapText="1"/>
    </xf>
    <xf numFmtId="0" fontId="132" fillId="30" borderId="21" xfId="0" applyFont="1" applyFill="1" applyBorder="1" applyAlignment="1">
      <alignment horizontal="center" vertical="center"/>
    </xf>
    <xf numFmtId="3" fontId="132" fillId="0" borderId="21" xfId="0" applyNumberFormat="1" applyFont="1" applyFill="1" applyBorder="1" applyAlignment="1">
      <alignment horizontal="center" vertical="center" wrapText="1"/>
    </xf>
    <xf numFmtId="0" fontId="132" fillId="0" borderId="21" xfId="629" applyFont="1" applyFill="1" applyBorder="1" applyAlignment="1">
      <alignment horizontal="center" vertical="center" wrapText="1"/>
    </xf>
    <xf numFmtId="0" fontId="132" fillId="0" borderId="21" xfId="0" applyFont="1" applyFill="1" applyBorder="1" applyAlignment="1">
      <alignment vertical="center" wrapText="1"/>
    </xf>
    <xf numFmtId="0" fontId="135" fillId="0" borderId="0" xfId="0" applyFont="1" applyFill="1" applyAlignment="1">
      <alignment horizontal="center" vertical="center" wrapText="1"/>
    </xf>
    <xf numFmtId="0" fontId="133" fillId="30" borderId="21" xfId="475" applyFont="1" applyFill="1" applyBorder="1" applyAlignment="1">
      <alignment vertical="center" wrapText="1"/>
    </xf>
    <xf numFmtId="0" fontId="4" fillId="30" borderId="15" xfId="0" applyFont="1" applyFill="1" applyBorder="1" applyAlignment="1">
      <alignment horizontal="center" vertical="center" wrapText="1"/>
    </xf>
    <xf numFmtId="3" fontId="5" fillId="30" borderId="21" xfId="631" applyNumberFormat="1" applyFont="1" applyFill="1" applyBorder="1" applyAlignment="1">
      <alignment horizontal="center" vertical="center" wrapText="1"/>
    </xf>
    <xf numFmtId="0" fontId="5" fillId="30" borderId="29" xfId="0" applyFont="1" applyFill="1" applyBorder="1" applyAlignment="1">
      <alignment horizontal="center" vertical="center" wrapText="1"/>
    </xf>
    <xf numFmtId="168" fontId="4" fillId="30" borderId="1" xfId="243" applyNumberFormat="1" applyFont="1" applyFill="1" applyBorder="1" applyAlignment="1">
      <alignment horizontal="center" vertical="center" wrapText="1"/>
    </xf>
    <xf numFmtId="168" fontId="4" fillId="30" borderId="15" xfId="243" applyNumberFormat="1" applyFont="1" applyFill="1" applyBorder="1" applyAlignment="1">
      <alignment horizontal="center" vertical="center" wrapText="1"/>
    </xf>
    <xf numFmtId="168" fontId="5" fillId="30" borderId="21" xfId="243" applyNumberFormat="1" applyFont="1" applyFill="1" applyBorder="1" applyAlignment="1">
      <alignment horizontal="center" vertical="center"/>
    </xf>
    <xf numFmtId="0" fontId="135" fillId="30" borderId="15" xfId="0" applyFont="1" applyFill="1" applyBorder="1" applyAlignment="1">
      <alignment horizontal="center" vertical="center" wrapText="1"/>
    </xf>
    <xf numFmtId="49" fontId="135" fillId="30" borderId="15" xfId="636" applyNumberFormat="1" applyFont="1" applyFill="1" applyBorder="1" applyAlignment="1">
      <alignment vertical="center" wrapText="1"/>
    </xf>
    <xf numFmtId="0" fontId="132" fillId="30" borderId="21" xfId="629" applyFont="1" applyFill="1" applyBorder="1" applyAlignment="1">
      <alignment horizontal="center" vertical="center" wrapText="1"/>
    </xf>
    <xf numFmtId="3" fontId="132" fillId="30" borderId="21" xfId="629" applyNumberFormat="1" applyFont="1" applyFill="1" applyBorder="1" applyAlignment="1">
      <alignment horizontal="left" vertical="center" wrapText="1"/>
    </xf>
    <xf numFmtId="0" fontId="135" fillId="30" borderId="21" xfId="0" applyFont="1" applyFill="1" applyBorder="1" applyAlignment="1">
      <alignment horizontal="center" vertical="center" wrapText="1"/>
    </xf>
    <xf numFmtId="0" fontId="132" fillId="30" borderId="21" xfId="0" applyFont="1" applyFill="1" applyBorder="1" applyAlignment="1">
      <alignment horizontal="left" vertical="center" wrapText="1"/>
    </xf>
    <xf numFmtId="0" fontId="132" fillId="30" borderId="29" xfId="0" applyFont="1" applyFill="1" applyBorder="1" applyAlignment="1">
      <alignment horizontal="center" vertical="center" wrapText="1"/>
    </xf>
    <xf numFmtId="3" fontId="132" fillId="30" borderId="21" xfId="481" applyNumberFormat="1" applyFont="1" applyFill="1" applyBorder="1" applyAlignment="1">
      <alignment horizontal="left" vertical="center" wrapText="1"/>
    </xf>
    <xf numFmtId="1" fontId="132" fillId="30" borderId="21" xfId="625" applyNumberFormat="1" applyFont="1" applyFill="1" applyBorder="1" applyAlignment="1">
      <alignment horizontal="center" vertical="center" wrapText="1"/>
    </xf>
    <xf numFmtId="167" fontId="132" fillId="30" borderId="21" xfId="0" applyNumberFormat="1" applyFont="1" applyFill="1" applyBorder="1" applyAlignment="1">
      <alignment horizontal="center" vertical="center"/>
    </xf>
    <xf numFmtId="168" fontId="132" fillId="30" borderId="21" xfId="268" applyNumberFormat="1" applyFont="1" applyFill="1" applyBorder="1" applyAlignment="1">
      <alignment horizontal="center" vertical="center" wrapText="1"/>
    </xf>
    <xf numFmtId="168" fontId="132" fillId="30" borderId="21" xfId="0" applyNumberFormat="1" applyFont="1" applyFill="1" applyBorder="1" applyAlignment="1">
      <alignment horizontal="center" vertical="center" wrapText="1"/>
    </xf>
    <xf numFmtId="3" fontId="132" fillId="30" borderId="21" xfId="268" applyNumberFormat="1" applyFont="1" applyFill="1" applyBorder="1" applyAlignment="1">
      <alignment horizontal="center" vertical="center" wrapText="1"/>
    </xf>
    <xf numFmtId="0" fontId="150" fillId="0" borderId="0" xfId="475" applyFont="1" applyAlignment="1">
      <alignment vertical="center" wrapText="1"/>
    </xf>
    <xf numFmtId="0" fontId="151" fillId="0" borderId="0" xfId="475" applyFont="1" applyAlignment="1">
      <alignment horizontal="center" vertical="center" wrapText="1"/>
    </xf>
    <xf numFmtId="0" fontId="152" fillId="0" borderId="0" xfId="475" applyFont="1" applyAlignment="1">
      <alignment vertical="center" wrapText="1"/>
    </xf>
    <xf numFmtId="0" fontId="153" fillId="0" borderId="0" xfId="475" applyFont="1" applyAlignment="1">
      <alignment vertical="center" wrapText="1"/>
    </xf>
    <xf numFmtId="0" fontId="153" fillId="0" borderId="15" xfId="475" applyFont="1" applyBorder="1" applyAlignment="1">
      <alignment horizontal="center" vertical="center" wrapText="1"/>
    </xf>
    <xf numFmtId="0" fontId="154" fillId="0" borderId="0" xfId="475" applyFont="1" applyAlignment="1">
      <alignment vertical="center" wrapText="1"/>
    </xf>
    <xf numFmtId="0" fontId="155" fillId="0" borderId="21" xfId="475" quotePrefix="1" applyFont="1" applyBorder="1" applyAlignment="1">
      <alignment horizontal="center" vertical="center" wrapText="1"/>
    </xf>
    <xf numFmtId="0" fontId="155" fillId="0" borderId="21" xfId="475" applyFont="1" applyBorder="1" applyAlignment="1">
      <alignment vertical="center" wrapText="1"/>
    </xf>
    <xf numFmtId="168" fontId="5" fillId="30" borderId="21" xfId="268" applyNumberFormat="1" applyFont="1" applyFill="1" applyBorder="1" applyAlignment="1">
      <alignment horizontal="center" vertical="center" wrapText="1"/>
    </xf>
    <xf numFmtId="3" fontId="5" fillId="30" borderId="21" xfId="481" applyNumberFormat="1" applyFont="1" applyFill="1" applyBorder="1" applyAlignment="1">
      <alignment horizontal="left" vertical="center" wrapText="1"/>
    </xf>
    <xf numFmtId="3" fontId="6" fillId="30" borderId="21" xfId="629" applyNumberFormat="1" applyFont="1" applyFill="1" applyBorder="1" applyAlignment="1">
      <alignment horizontal="center" vertical="center" wrapText="1"/>
    </xf>
    <xf numFmtId="167" fontId="5" fillId="30" borderId="21" xfId="0" applyNumberFormat="1" applyFont="1" applyFill="1" applyBorder="1" applyAlignment="1">
      <alignment horizontal="center" vertical="center"/>
    </xf>
    <xf numFmtId="168" fontId="5" fillId="30" borderId="21" xfId="0" applyNumberFormat="1" applyFont="1" applyFill="1" applyBorder="1" applyAlignment="1">
      <alignment horizontal="center" vertical="center" wrapText="1"/>
    </xf>
    <xf numFmtId="3" fontId="6" fillId="0" borderId="21" xfId="0" applyNumberFormat="1" applyFont="1" applyFill="1" applyBorder="1" applyAlignment="1">
      <alignment horizontal="center" vertical="center" wrapText="1"/>
    </xf>
    <xf numFmtId="3" fontId="155" fillId="0" borderId="21" xfId="475" applyNumberFormat="1" applyFont="1" applyBorder="1" applyAlignment="1">
      <alignment vertical="center" wrapText="1"/>
    </xf>
    <xf numFmtId="0" fontId="153" fillId="0" borderId="15" xfId="475" applyFont="1" applyBorder="1" applyAlignment="1">
      <alignment vertical="center" wrapText="1"/>
    </xf>
    <xf numFmtId="3" fontId="153" fillId="0" borderId="15" xfId="475" applyNumberFormat="1" applyFont="1" applyBorder="1" applyAlignment="1">
      <alignment vertical="center" wrapText="1"/>
    </xf>
    <xf numFmtId="0" fontId="132" fillId="0" borderId="21" xfId="0" quotePrefix="1" applyFont="1" applyFill="1" applyBorder="1" applyAlignment="1">
      <alignment horizontal="left" vertical="center" wrapText="1"/>
    </xf>
    <xf numFmtId="3" fontId="132" fillId="30" borderId="29" xfId="625" applyNumberFormat="1" applyFont="1" applyFill="1" applyBorder="1" applyAlignment="1">
      <alignment horizontal="center" vertical="center" wrapText="1"/>
    </xf>
    <xf numFmtId="0" fontId="132" fillId="0" borderId="29" xfId="0" applyFont="1" applyFill="1" applyBorder="1" applyAlignment="1">
      <alignment vertical="center" wrapText="1"/>
    </xf>
    <xf numFmtId="0" fontId="132" fillId="0" borderId="29" xfId="0" applyFont="1" applyFill="1" applyBorder="1" applyAlignment="1">
      <alignment horizontal="center" vertical="center" wrapText="1"/>
    </xf>
    <xf numFmtId="0" fontId="6" fillId="0" borderId="29" xfId="0" applyFont="1" applyFill="1" applyBorder="1" applyAlignment="1">
      <alignment horizontal="center" vertical="center" wrapText="1"/>
    </xf>
    <xf numFmtId="3" fontId="6" fillId="0" borderId="29" xfId="0" applyNumberFormat="1" applyFont="1" applyFill="1" applyBorder="1" applyAlignment="1">
      <alignment horizontal="center" vertical="center" wrapText="1"/>
    </xf>
    <xf numFmtId="3" fontId="132" fillId="0" borderId="29" xfId="0" applyNumberFormat="1" applyFont="1" applyFill="1" applyBorder="1" applyAlignment="1">
      <alignment horizontal="center" vertical="center" wrapText="1"/>
    </xf>
    <xf numFmtId="0" fontId="132" fillId="0" borderId="29" xfId="629" applyFont="1" applyFill="1" applyBorder="1" applyAlignment="1">
      <alignment horizontal="center" vertical="center" wrapText="1"/>
    </xf>
    <xf numFmtId="0" fontId="132" fillId="0" borderId="29" xfId="0" quotePrefix="1" applyFont="1" applyFill="1" applyBorder="1" applyAlignment="1">
      <alignment horizontal="left" vertical="center" wrapText="1"/>
    </xf>
    <xf numFmtId="0" fontId="154" fillId="0" borderId="0" xfId="475" applyFont="1" applyAlignment="1">
      <alignment horizontal="center" vertical="center" wrapText="1"/>
    </xf>
    <xf numFmtId="0" fontId="4" fillId="0" borderId="15" xfId="0" applyFont="1" applyBorder="1" applyAlignment="1">
      <alignment horizontal="center" vertical="center" wrapText="1"/>
    </xf>
    <xf numFmtId="3" fontId="115" fillId="30" borderId="21" xfId="0" applyNumberFormat="1" applyFont="1" applyFill="1" applyBorder="1" applyAlignment="1">
      <alignment horizontal="center" vertical="center" wrapText="1"/>
    </xf>
    <xf numFmtId="0" fontId="115" fillId="0" borderId="21" xfId="0" applyFont="1" applyFill="1" applyBorder="1" applyAlignment="1">
      <alignment horizontal="center" vertical="center" wrapText="1"/>
    </xf>
    <xf numFmtId="0" fontId="115" fillId="30" borderId="0" xfId="0" applyFont="1" applyFill="1" applyAlignment="1">
      <alignment vertical="center" wrapText="1"/>
    </xf>
    <xf numFmtId="0" fontId="124" fillId="30" borderId="0" xfId="0" applyFont="1" applyFill="1" applyAlignment="1">
      <alignment horizontal="center" vertical="center" wrapText="1"/>
    </xf>
    <xf numFmtId="0" fontId="124" fillId="30" borderId="0" xfId="0" applyFont="1" applyFill="1" applyAlignment="1">
      <alignment vertical="center" wrapText="1"/>
    </xf>
    <xf numFmtId="0" fontId="131" fillId="30" borderId="0" xfId="0" applyFont="1" applyFill="1" applyAlignment="1">
      <alignment vertical="center" wrapText="1"/>
    </xf>
    <xf numFmtId="0" fontId="136" fillId="30" borderId="0" xfId="0" applyFont="1" applyFill="1" applyAlignment="1">
      <alignment vertical="center" wrapText="1"/>
    </xf>
    <xf numFmtId="0" fontId="125" fillId="30" borderId="0" xfId="0" applyFont="1" applyFill="1" applyAlignment="1">
      <alignment vertical="center" wrapText="1"/>
    </xf>
    <xf numFmtId="0" fontId="125" fillId="30" borderId="2" xfId="0" applyFont="1" applyFill="1" applyBorder="1" applyAlignment="1">
      <alignment vertical="center" wrapText="1"/>
    </xf>
    <xf numFmtId="0" fontId="125" fillId="30" borderId="2" xfId="0" applyFont="1" applyFill="1" applyBorder="1" applyAlignment="1">
      <alignment horizontal="center" vertical="center" wrapText="1"/>
    </xf>
    <xf numFmtId="0" fontId="115" fillId="30" borderId="15" xfId="0" applyFont="1" applyFill="1" applyBorder="1" applyAlignment="1">
      <alignment horizontal="center" vertical="center" wrapText="1"/>
    </xf>
    <xf numFmtId="3" fontId="115" fillId="30" borderId="15" xfId="0" applyNumberFormat="1" applyFont="1" applyFill="1" applyBorder="1" applyAlignment="1">
      <alignment horizontal="center" vertical="center" wrapText="1"/>
    </xf>
    <xf numFmtId="0" fontId="115" fillId="30" borderId="33" xfId="0" applyFont="1" applyFill="1" applyBorder="1" applyAlignment="1">
      <alignment horizontal="center" vertical="center" wrapText="1"/>
    </xf>
    <xf numFmtId="0" fontId="115" fillId="30" borderId="0" xfId="0" applyFont="1" applyFill="1" applyAlignment="1">
      <alignment horizontal="center" vertical="center" wrapText="1"/>
    </xf>
    <xf numFmtId="0" fontId="115" fillId="30" borderId="21" xfId="0" applyFont="1" applyFill="1" applyBorder="1" applyAlignment="1">
      <alignment horizontal="center" vertical="center" wrapText="1"/>
    </xf>
    <xf numFmtId="0" fontId="2" fillId="30" borderId="33" xfId="0" applyFont="1" applyFill="1" applyBorder="1" applyAlignment="1">
      <alignment horizontal="center" vertical="center" wrapText="1"/>
    </xf>
    <xf numFmtId="0" fontId="2" fillId="30" borderId="0" xfId="0" applyFont="1" applyFill="1" applyAlignment="1">
      <alignment horizontal="center" vertical="center" wrapText="1"/>
    </xf>
    <xf numFmtId="0" fontId="2" fillId="30" borderId="0" xfId="0" applyFont="1" applyFill="1" applyAlignment="1">
      <alignment vertical="center" wrapText="1"/>
    </xf>
    <xf numFmtId="3" fontId="2" fillId="30" borderId="29" xfId="0" applyNumberFormat="1" applyFont="1" applyFill="1" applyBorder="1" applyAlignment="1">
      <alignment horizontal="center" vertical="center" wrapText="1"/>
    </xf>
    <xf numFmtId="3" fontId="2" fillId="30" borderId="29" xfId="0" applyNumberFormat="1" applyFont="1" applyFill="1" applyBorder="1" applyAlignment="1">
      <alignment horizontal="left" vertical="center" wrapText="1"/>
    </xf>
    <xf numFmtId="0" fontId="2" fillId="30" borderId="29" xfId="0" applyFont="1" applyFill="1" applyBorder="1" applyAlignment="1">
      <alignment horizontal="center" vertical="center" wrapText="1"/>
    </xf>
    <xf numFmtId="3" fontId="6" fillId="30" borderId="29" xfId="629" applyNumberFormat="1" applyFont="1" applyFill="1" applyBorder="1" applyAlignment="1">
      <alignment horizontal="center" vertical="center" wrapText="1"/>
    </xf>
    <xf numFmtId="0" fontId="157" fillId="30" borderId="0" xfId="488" applyFont="1" applyFill="1" applyAlignment="1">
      <alignment vertical="center"/>
    </xf>
    <xf numFmtId="0" fontId="158" fillId="30" borderId="1" xfId="488" applyFont="1" applyFill="1" applyBorder="1" applyAlignment="1">
      <alignment horizontal="center" vertical="center" wrapText="1"/>
    </xf>
    <xf numFmtId="0" fontId="159" fillId="30" borderId="0" xfId="488" applyFont="1" applyFill="1" applyAlignment="1">
      <alignment horizontal="center" vertical="center"/>
    </xf>
    <xf numFmtId="3" fontId="6" fillId="30" borderId="29" xfId="493" applyNumberFormat="1" applyFont="1" applyFill="1" applyBorder="1" applyAlignment="1">
      <alignment horizontal="center" vertical="center" wrapText="1"/>
    </xf>
    <xf numFmtId="0" fontId="156" fillId="30" borderId="0" xfId="488" applyFont="1" applyFill="1" applyAlignment="1">
      <alignment vertical="center"/>
    </xf>
    <xf numFmtId="0" fontId="158" fillId="30" borderId="15" xfId="488" applyFont="1" applyFill="1" applyBorder="1" applyAlignment="1">
      <alignment horizontal="center" vertical="center" wrapText="1"/>
    </xf>
    <xf numFmtId="3" fontId="158" fillId="30" borderId="15" xfId="488" applyNumberFormat="1" applyFont="1" applyFill="1" applyBorder="1" applyAlignment="1">
      <alignment horizontal="center" vertical="center" wrapText="1"/>
    </xf>
    <xf numFmtId="3" fontId="5" fillId="30" borderId="29" xfId="481" applyNumberFormat="1" applyFont="1" applyFill="1" applyBorder="1" applyAlignment="1">
      <alignment horizontal="left" vertical="center" wrapText="1"/>
    </xf>
    <xf numFmtId="167" fontId="5" fillId="30" borderId="29" xfId="0" applyNumberFormat="1" applyFont="1" applyFill="1" applyBorder="1" applyAlignment="1">
      <alignment horizontal="center" vertical="center"/>
    </xf>
    <xf numFmtId="1" fontId="115" fillId="0" borderId="0" xfId="0" applyNumberFormat="1" applyFont="1" applyFill="1" applyAlignment="1">
      <alignment horizontal="center" vertical="center"/>
    </xf>
    <xf numFmtId="1" fontId="115" fillId="0" borderId="0" xfId="0" applyNumberFormat="1" applyFont="1" applyFill="1" applyAlignment="1">
      <alignment horizontal="left" vertical="center" wrapText="1"/>
    </xf>
    <xf numFmtId="1" fontId="115" fillId="0" borderId="0" xfId="0" applyNumberFormat="1" applyFont="1" applyFill="1" applyAlignment="1">
      <alignment vertical="center"/>
    </xf>
    <xf numFmtId="1" fontId="116" fillId="0" borderId="0" xfId="0" applyNumberFormat="1" applyFont="1" applyFill="1" applyAlignment="1">
      <alignment horizontal="center" vertical="center"/>
    </xf>
    <xf numFmtId="1" fontId="116" fillId="0" borderId="0" xfId="0" applyNumberFormat="1" applyFont="1" applyFill="1" applyAlignment="1">
      <alignment horizontal="left" vertical="center" wrapText="1"/>
    </xf>
    <xf numFmtId="1" fontId="116" fillId="0" borderId="0" xfId="0" applyNumberFormat="1" applyFont="1" applyFill="1" applyAlignment="1">
      <alignment vertical="center"/>
    </xf>
    <xf numFmtId="1" fontId="4" fillId="0" borderId="0" xfId="0" applyNumberFormat="1" applyFont="1" applyFill="1" applyAlignment="1">
      <alignment horizontal="center" vertical="center"/>
    </xf>
    <xf numFmtId="1" fontId="139" fillId="0" borderId="0" xfId="0" applyNumberFormat="1" applyFont="1" applyFill="1" applyAlignment="1">
      <alignment horizontal="center" vertical="center"/>
    </xf>
    <xf numFmtId="1" fontId="119" fillId="0" borderId="0" xfId="0" applyNumberFormat="1" applyFont="1" applyFill="1" applyAlignment="1">
      <alignment vertical="center"/>
    </xf>
    <xf numFmtId="1" fontId="119" fillId="0" borderId="0" xfId="0" applyNumberFormat="1" applyFont="1" applyFill="1" applyAlignment="1">
      <alignment horizontal="center" vertical="center"/>
    </xf>
    <xf numFmtId="1" fontId="119" fillId="0" borderId="0" xfId="0" applyNumberFormat="1" applyFont="1" applyFill="1" applyAlignment="1">
      <alignment horizontal="left" vertical="center" wrapText="1"/>
    </xf>
    <xf numFmtId="0" fontId="4" fillId="0" borderId="1" xfId="0" applyFont="1" applyBorder="1" applyAlignment="1">
      <alignment horizontal="center" vertical="center" wrapText="1"/>
    </xf>
    <xf numFmtId="0" fontId="139" fillId="0" borderId="1" xfId="0" applyFont="1" applyBorder="1" applyAlignment="1">
      <alignment horizontal="center" vertical="center" wrapText="1"/>
    </xf>
    <xf numFmtId="168" fontId="4" fillId="0" borderId="1" xfId="0" applyNumberFormat="1" applyFont="1" applyBorder="1" applyAlignment="1">
      <alignment horizontal="center" vertical="center" wrapText="1"/>
    </xf>
    <xf numFmtId="0" fontId="4" fillId="0" borderId="1" xfId="0" applyFont="1" applyBorder="1" applyAlignment="1">
      <alignment horizontal="center"/>
    </xf>
    <xf numFmtId="1" fontId="4" fillId="0" borderId="1" xfId="625" applyNumberFormat="1" applyFont="1" applyFill="1" applyBorder="1" applyAlignment="1">
      <alignment vertical="center" wrapText="1"/>
    </xf>
    <xf numFmtId="1" fontId="115" fillId="0" borderId="0" xfId="0" applyNumberFormat="1" applyFont="1" applyFill="1" applyAlignment="1">
      <alignment horizontal="center" vertical="center" wrapText="1"/>
    </xf>
    <xf numFmtId="1" fontId="116" fillId="0" borderId="0" xfId="0" applyNumberFormat="1" applyFont="1" applyFill="1" applyAlignment="1">
      <alignment horizontal="center" vertical="center" wrapText="1"/>
    </xf>
    <xf numFmtId="1" fontId="119" fillId="0" borderId="0" xfId="0" applyNumberFormat="1" applyFont="1" applyFill="1" applyAlignment="1">
      <alignment horizontal="center" vertical="center" wrapText="1"/>
    </xf>
    <xf numFmtId="0" fontId="133" fillId="30" borderId="21" xfId="475" applyFont="1" applyFill="1" applyBorder="1" applyAlignment="1">
      <alignment horizontal="center" vertical="center" wrapText="1"/>
    </xf>
    <xf numFmtId="0" fontId="138" fillId="30" borderId="21" xfId="475" applyFont="1" applyFill="1" applyBorder="1" applyAlignment="1">
      <alignment horizontal="center" vertical="center" wrapText="1"/>
    </xf>
    <xf numFmtId="0" fontId="133" fillId="30" borderId="0" xfId="475" applyFont="1" applyFill="1" applyAlignment="1">
      <alignment horizontal="center" vertical="center" wrapText="1"/>
    </xf>
    <xf numFmtId="168" fontId="132" fillId="30" borderId="29" xfId="268" applyNumberFormat="1" applyFont="1" applyFill="1" applyBorder="1" applyAlignment="1">
      <alignment horizontal="center" vertical="center" wrapText="1"/>
    </xf>
    <xf numFmtId="0" fontId="150" fillId="30" borderId="0" xfId="0" applyFont="1" applyFill="1" applyAlignment="1">
      <alignment vertical="center" wrapText="1"/>
    </xf>
    <xf numFmtId="0" fontId="124" fillId="30" borderId="0" xfId="475" applyFont="1" applyFill="1" applyAlignment="1">
      <alignment horizontal="center" vertical="center" wrapText="1"/>
    </xf>
    <xf numFmtId="0" fontId="124" fillId="30" borderId="0" xfId="475" applyFont="1" applyFill="1" applyAlignment="1">
      <alignment vertical="center" wrapText="1"/>
    </xf>
    <xf numFmtId="0" fontId="136" fillId="30" borderId="0" xfId="475" applyFont="1" applyFill="1" applyAlignment="1">
      <alignment horizontal="center" vertical="center" wrapText="1"/>
    </xf>
    <xf numFmtId="0" fontId="135" fillId="30" borderId="0" xfId="475" applyFont="1" applyFill="1" applyAlignment="1">
      <alignment vertical="center" wrapText="1"/>
    </xf>
    <xf numFmtId="3" fontId="135" fillId="30" borderId="0" xfId="475" applyNumberFormat="1" applyFont="1" applyFill="1" applyAlignment="1">
      <alignment vertical="center" wrapText="1"/>
    </xf>
    <xf numFmtId="0" fontId="135" fillId="30" borderId="15" xfId="475" applyFont="1" applyFill="1" applyBorder="1" applyAlignment="1">
      <alignment horizontal="center" vertical="center" wrapText="1"/>
    </xf>
    <xf numFmtId="0" fontId="135" fillId="30" borderId="15" xfId="475" applyFont="1" applyFill="1" applyBorder="1" applyAlignment="1">
      <alignment vertical="center" wrapText="1"/>
    </xf>
    <xf numFmtId="0" fontId="135" fillId="30" borderId="21" xfId="475" applyFont="1" applyFill="1" applyBorder="1" applyAlignment="1">
      <alignment horizontal="center" vertical="center" wrapText="1"/>
    </xf>
    <xf numFmtId="3" fontId="135" fillId="30" borderId="21" xfId="475" applyNumberFormat="1" applyFont="1" applyFill="1" applyBorder="1" applyAlignment="1">
      <alignment horizontal="center" vertical="center" wrapText="1"/>
    </xf>
    <xf numFmtId="0" fontId="135" fillId="30" borderId="0" xfId="475" applyFont="1" applyFill="1" applyAlignment="1">
      <alignment horizontal="center" vertical="center" wrapText="1"/>
    </xf>
    <xf numFmtId="0" fontId="132" fillId="30" borderId="21" xfId="634" applyFont="1" applyFill="1" applyBorder="1" applyAlignment="1">
      <alignment horizontal="center" vertical="center" wrapText="1"/>
    </xf>
    <xf numFmtId="0" fontId="133" fillId="30" borderId="0" xfId="475" applyFont="1" applyFill="1" applyAlignment="1">
      <alignment vertical="center" wrapText="1"/>
    </xf>
    <xf numFmtId="0" fontId="160" fillId="30" borderId="0" xfId="475" applyFont="1" applyFill="1" applyAlignment="1">
      <alignment vertical="center" wrapText="1"/>
    </xf>
    <xf numFmtId="3" fontId="133" fillId="30" borderId="0" xfId="475" applyNumberFormat="1" applyFont="1" applyFill="1" applyAlignment="1">
      <alignment vertical="center" wrapText="1"/>
    </xf>
    <xf numFmtId="168" fontId="160" fillId="30" borderId="0" xfId="475" applyNumberFormat="1" applyFont="1" applyFill="1" applyAlignment="1">
      <alignment vertical="center" wrapText="1"/>
    </xf>
    <xf numFmtId="0" fontId="132" fillId="30" borderId="21" xfId="634" applyFont="1" applyFill="1" applyBorder="1" applyAlignment="1">
      <alignment horizontal="left" vertical="center" wrapText="1"/>
    </xf>
    <xf numFmtId="9" fontId="133" fillId="30" borderId="0" xfId="657" applyFont="1" applyFill="1" applyAlignment="1">
      <alignment vertical="center" wrapText="1"/>
    </xf>
    <xf numFmtId="3" fontId="160" fillId="30" borderId="0" xfId="475" applyNumberFormat="1" applyFont="1" applyFill="1" applyAlignment="1">
      <alignment vertical="center" wrapText="1"/>
    </xf>
    <xf numFmtId="168" fontId="6" fillId="30" borderId="21" xfId="268" applyNumberFormat="1" applyFont="1" applyFill="1" applyBorder="1" applyAlignment="1">
      <alignment horizontal="center" vertical="center" wrapText="1"/>
    </xf>
    <xf numFmtId="0" fontId="132" fillId="30" borderId="0" xfId="475" applyFont="1" applyFill="1" applyAlignment="1">
      <alignment vertical="center" wrapText="1"/>
    </xf>
    <xf numFmtId="0" fontId="132" fillId="30" borderId="0" xfId="475" applyFont="1" applyFill="1" applyAlignment="1">
      <alignment horizontal="center" vertical="center" wrapText="1"/>
    </xf>
    <xf numFmtId="0" fontId="131" fillId="30" borderId="0" xfId="475" applyFont="1" applyFill="1" applyAlignment="1">
      <alignment vertical="center" wrapText="1"/>
    </xf>
    <xf numFmtId="0" fontId="131" fillId="30" borderId="0" xfId="475" applyFont="1" applyFill="1" applyAlignment="1">
      <alignment horizontal="center" vertical="center" wrapText="1"/>
    </xf>
    <xf numFmtId="0" fontId="157" fillId="30" borderId="0" xfId="0" applyFont="1" applyFill="1" applyAlignment="1">
      <alignment horizontal="center" vertical="center" wrapText="1"/>
    </xf>
    <xf numFmtId="0" fontId="161" fillId="30" borderId="0" xfId="0" applyFont="1" applyFill="1" applyAlignment="1">
      <alignment horizontal="center" vertical="center" wrapText="1"/>
    </xf>
    <xf numFmtId="3" fontId="162" fillId="30" borderId="0" xfId="0" applyNumberFormat="1" applyFont="1" applyFill="1" applyAlignment="1">
      <alignment horizontal="center" vertical="center" wrapText="1"/>
    </xf>
    <xf numFmtId="0" fontId="163" fillId="30" borderId="0" xfId="0" applyFont="1" applyFill="1" applyAlignment="1">
      <alignment horizontal="center" vertical="center" wrapText="1"/>
    </xf>
    <xf numFmtId="3" fontId="157" fillId="30" borderId="0" xfId="0" applyNumberFormat="1" applyFont="1" applyFill="1" applyAlignment="1">
      <alignment horizontal="center" vertical="center" wrapText="1"/>
    </xf>
    <xf numFmtId="0" fontId="157" fillId="30" borderId="0" xfId="0" applyFont="1" applyFill="1" applyAlignment="1">
      <alignment vertical="center" wrapText="1"/>
    </xf>
    <xf numFmtId="0" fontId="164" fillId="30" borderId="0" xfId="0" applyFont="1" applyFill="1" applyAlignment="1">
      <alignment vertical="center" wrapText="1"/>
    </xf>
    <xf numFmtId="0" fontId="165" fillId="30" borderId="0" xfId="0" applyFont="1" applyFill="1" applyAlignment="1">
      <alignment vertical="center" wrapText="1"/>
    </xf>
    <xf numFmtId="168" fontId="166" fillId="30" borderId="0" xfId="311" applyNumberFormat="1" applyFont="1" applyFill="1" applyBorder="1" applyAlignment="1">
      <alignment horizontal="center" vertical="center" wrapText="1"/>
    </xf>
    <xf numFmtId="168" fontId="166" fillId="30" borderId="0" xfId="311" applyNumberFormat="1" applyFont="1" applyFill="1" applyBorder="1" applyAlignment="1">
      <alignment horizontal="left" vertical="center" wrapText="1"/>
    </xf>
    <xf numFmtId="0" fontId="167" fillId="30" borderId="0" xfId="0" applyFont="1" applyFill="1" applyAlignment="1">
      <alignment vertical="center" wrapText="1"/>
    </xf>
    <xf numFmtId="168" fontId="159" fillId="30" borderId="1" xfId="311" applyNumberFormat="1" applyFont="1" applyFill="1" applyBorder="1" applyAlignment="1">
      <alignment horizontal="center" vertical="center" wrapText="1"/>
    </xf>
    <xf numFmtId="3" fontId="4" fillId="30" borderId="15" xfId="311" applyNumberFormat="1" applyFont="1" applyFill="1" applyBorder="1" applyAlignment="1">
      <alignment horizontal="center" vertical="center" wrapText="1"/>
    </xf>
    <xf numFmtId="3" fontId="134" fillId="30" borderId="15" xfId="625" applyNumberFormat="1" applyFont="1" applyFill="1" applyBorder="1" applyAlignment="1">
      <alignment horizontal="center" vertical="center" wrapText="1"/>
    </xf>
    <xf numFmtId="3" fontId="4" fillId="30" borderId="0" xfId="625" applyNumberFormat="1" applyFont="1" applyFill="1" applyBorder="1" applyAlignment="1">
      <alignment horizontal="center" vertical="center" wrapText="1"/>
    </xf>
    <xf numFmtId="3" fontId="9" fillId="30" borderId="21" xfId="625" applyNumberFormat="1" applyFont="1" applyFill="1" applyBorder="1" applyAlignment="1">
      <alignment horizontal="left" vertical="center" wrapText="1"/>
    </xf>
    <xf numFmtId="3" fontId="138" fillId="30" borderId="21" xfId="493" applyNumberFormat="1" applyFont="1" applyFill="1" applyBorder="1" applyAlignment="1">
      <alignment horizontal="center" vertical="center" wrapText="1"/>
    </xf>
    <xf numFmtId="0" fontId="168" fillId="30" borderId="0" xfId="0" applyFont="1" applyFill="1" applyAlignment="1">
      <alignment horizontal="center" vertical="center" wrapText="1"/>
    </xf>
    <xf numFmtId="3" fontId="5" fillId="30" borderId="21" xfId="0" applyNumberFormat="1" applyFont="1" applyFill="1" applyBorder="1" applyAlignment="1">
      <alignment horizontal="center" vertical="center" wrapText="1"/>
    </xf>
    <xf numFmtId="3" fontId="5" fillId="30" borderId="21" xfId="475" applyNumberFormat="1" applyFont="1" applyFill="1" applyBorder="1" applyAlignment="1">
      <alignment horizontal="center" vertical="center" wrapText="1"/>
    </xf>
    <xf numFmtId="0" fontId="169" fillId="30" borderId="0" xfId="0" applyFont="1" applyFill="1" applyAlignment="1">
      <alignment vertical="center" wrapText="1"/>
    </xf>
    <xf numFmtId="0" fontId="167" fillId="30" borderId="0" xfId="0" applyFont="1" applyFill="1" applyAlignment="1">
      <alignment horizontal="center" vertical="center" wrapText="1"/>
    </xf>
    <xf numFmtId="3" fontId="135" fillId="30" borderId="15" xfId="475" applyNumberFormat="1" applyFont="1" applyFill="1" applyBorder="1" applyAlignment="1">
      <alignment horizontal="center" vertical="center" wrapText="1"/>
    </xf>
    <xf numFmtId="0" fontId="135" fillId="30" borderId="21" xfId="475" applyFont="1" applyFill="1" applyBorder="1" applyAlignment="1">
      <alignment vertical="center" wrapText="1"/>
    </xf>
    <xf numFmtId="168" fontId="133" fillId="30" borderId="0" xfId="475" applyNumberFormat="1" applyFont="1" applyFill="1" applyAlignment="1">
      <alignment vertical="center" wrapText="1"/>
    </xf>
    <xf numFmtId="0" fontId="132" fillId="30" borderId="29" xfId="634" applyFont="1" applyFill="1" applyBorder="1" applyAlignment="1">
      <alignment horizontal="center" vertical="center" wrapText="1"/>
    </xf>
    <xf numFmtId="0" fontId="140" fillId="30" borderId="0" xfId="475" applyFont="1" applyFill="1" applyAlignment="1">
      <alignment vertical="center" wrapText="1"/>
    </xf>
    <xf numFmtId="0" fontId="142" fillId="30" borderId="0" xfId="475" applyFont="1" applyFill="1" applyAlignment="1">
      <alignment vertical="center" wrapText="1"/>
    </xf>
    <xf numFmtId="0" fontId="142" fillId="30" borderId="0" xfId="475" applyFont="1" applyFill="1" applyAlignment="1">
      <alignment horizontal="center" vertical="center" wrapText="1"/>
    </xf>
    <xf numFmtId="0" fontId="135" fillId="30" borderId="21" xfId="475" quotePrefix="1" applyFont="1" applyFill="1" applyBorder="1" applyAlignment="1">
      <alignment horizontal="center" vertical="center" wrapText="1"/>
    </xf>
    <xf numFmtId="3" fontId="4" fillId="30" borderId="21" xfId="475" applyNumberFormat="1" applyFont="1" applyFill="1" applyBorder="1" applyAlignment="1">
      <alignment horizontal="center" vertical="center" wrapText="1"/>
    </xf>
    <xf numFmtId="0" fontId="135" fillId="30" borderId="21" xfId="634" applyFont="1" applyFill="1" applyBorder="1" applyAlignment="1">
      <alignment horizontal="center" vertical="center" wrapText="1"/>
    </xf>
    <xf numFmtId="0" fontId="124" fillId="30" borderId="0" xfId="0" applyFont="1" applyFill="1" applyAlignment="1">
      <alignment horizontal="center" vertical="center" wrapText="1"/>
    </xf>
    <xf numFmtId="0" fontId="155" fillId="0" borderId="21" xfId="475" applyFont="1" applyBorder="1" applyAlignment="1">
      <alignment horizontal="center" vertical="center" wrapText="1"/>
    </xf>
    <xf numFmtId="0" fontId="134" fillId="30" borderId="15" xfId="475" applyFont="1" applyFill="1" applyBorder="1" applyAlignment="1">
      <alignment horizontal="center" vertical="center" wrapText="1"/>
    </xf>
    <xf numFmtId="3" fontId="119" fillId="30" borderId="21" xfId="629" applyNumberFormat="1" applyFont="1" applyFill="1" applyBorder="1" applyAlignment="1">
      <alignment horizontal="center" vertical="center" wrapText="1"/>
    </xf>
    <xf numFmtId="0" fontId="144" fillId="30" borderId="21" xfId="475" applyFont="1" applyFill="1" applyBorder="1" applyAlignment="1">
      <alignment horizontal="center" vertical="center" wrapText="1"/>
    </xf>
    <xf numFmtId="0" fontId="6" fillId="30" borderId="21" xfId="475" applyFont="1" applyFill="1" applyBorder="1" applyAlignment="1">
      <alignment horizontal="center" vertical="center" wrapText="1"/>
    </xf>
    <xf numFmtId="3" fontId="155" fillId="0" borderId="21" xfId="475" applyNumberFormat="1" applyFont="1" applyBorder="1" applyAlignment="1">
      <alignment horizontal="center" vertical="center" wrapText="1"/>
    </xf>
    <xf numFmtId="0" fontId="119" fillId="30" borderId="21" xfId="0" applyFont="1" applyFill="1" applyBorder="1" applyAlignment="1">
      <alignment horizontal="center" vertical="center" wrapText="1"/>
    </xf>
    <xf numFmtId="0" fontId="133" fillId="30" borderId="21" xfId="475" quotePrefix="1" applyFont="1" applyFill="1" applyBorder="1" applyAlignment="1">
      <alignment horizontal="center" vertical="center" wrapText="1"/>
    </xf>
    <xf numFmtId="3" fontId="133" fillId="30" borderId="21" xfId="475" applyNumberFormat="1" applyFont="1" applyFill="1" applyBorder="1" applyAlignment="1">
      <alignment horizontal="center" vertical="center" wrapText="1"/>
    </xf>
    <xf numFmtId="0" fontId="145" fillId="30" borderId="21" xfId="634" applyFont="1" applyFill="1" applyBorder="1" applyAlignment="1">
      <alignment horizontal="center" vertical="center" wrapText="1"/>
    </xf>
    <xf numFmtId="167" fontId="132" fillId="30" borderId="21" xfId="634" applyNumberFormat="1" applyFont="1" applyFill="1" applyBorder="1" applyAlignment="1">
      <alignment horizontal="left" vertical="center" wrapText="1"/>
    </xf>
    <xf numFmtId="49" fontId="132" fillId="30" borderId="21" xfId="270" applyNumberFormat="1" applyFont="1" applyFill="1" applyBorder="1" applyAlignment="1">
      <alignment horizontal="center" vertical="center" wrapText="1"/>
    </xf>
    <xf numFmtId="49" fontId="132" fillId="30" borderId="21" xfId="0" quotePrefix="1" applyNumberFormat="1" applyFont="1" applyFill="1" applyBorder="1" applyAlignment="1">
      <alignment horizontal="left" vertical="center" wrapText="1"/>
    </xf>
    <xf numFmtId="3" fontId="132" fillId="30" borderId="0" xfId="0" applyNumberFormat="1" applyFont="1" applyFill="1" applyAlignment="1">
      <alignment vertical="center" wrapText="1"/>
    </xf>
    <xf numFmtId="0" fontId="132" fillId="30" borderId="0" xfId="0" applyFont="1" applyFill="1" applyAlignment="1">
      <alignment vertical="center" wrapText="1"/>
    </xf>
    <xf numFmtId="0" fontId="132" fillId="30" borderId="21" xfId="0" applyFont="1" applyFill="1" applyBorder="1" applyAlignment="1">
      <alignment vertical="center" wrapText="1"/>
    </xf>
    <xf numFmtId="3" fontId="135" fillId="30" borderId="0" xfId="0" applyNumberFormat="1" applyFont="1" applyFill="1" applyAlignment="1">
      <alignment horizontal="center" vertical="center" wrapText="1"/>
    </xf>
    <xf numFmtId="0" fontId="135" fillId="30" borderId="0" xfId="0" applyFont="1" applyFill="1" applyAlignment="1">
      <alignment horizontal="center" vertical="center" wrapText="1"/>
    </xf>
    <xf numFmtId="167" fontId="133" fillId="30" borderId="0" xfId="475" applyNumberFormat="1" applyFont="1" applyFill="1" applyAlignment="1">
      <alignment vertical="center" wrapText="1"/>
    </xf>
    <xf numFmtId="0" fontId="115" fillId="30" borderId="1" xfId="475" applyFont="1" applyFill="1" applyBorder="1" applyAlignment="1">
      <alignment vertical="center" wrapText="1"/>
    </xf>
    <xf numFmtId="0" fontId="115" fillId="30" borderId="1" xfId="475" applyFont="1" applyFill="1" applyBorder="1" applyAlignment="1">
      <alignment horizontal="center" vertical="center" wrapText="1"/>
    </xf>
    <xf numFmtId="0" fontId="115" fillId="30" borderId="0" xfId="475" applyFont="1" applyFill="1" applyAlignment="1">
      <alignment vertical="center" wrapText="1"/>
    </xf>
    <xf numFmtId="4" fontId="6" fillId="30" borderId="21" xfId="625" applyNumberFormat="1" applyFont="1" applyFill="1" applyBorder="1" applyAlignment="1">
      <alignment horizontal="center" vertical="center" wrapText="1"/>
    </xf>
    <xf numFmtId="0" fontId="141" fillId="30" borderId="0" xfId="475" applyFont="1" applyFill="1" applyAlignment="1">
      <alignment horizontal="center" vertical="center" wrapText="1"/>
    </xf>
    <xf numFmtId="0" fontId="140" fillId="30" borderId="0" xfId="475" applyFont="1" applyFill="1" applyAlignment="1">
      <alignment horizontal="center" vertical="center" wrapText="1"/>
    </xf>
    <xf numFmtId="0" fontId="125" fillId="30" borderId="0" xfId="631" applyFont="1" applyFill="1" applyAlignment="1">
      <alignment horizontal="center" vertical="center" wrapText="1"/>
    </xf>
    <xf numFmtId="0" fontId="4" fillId="30" borderId="1" xfId="631" applyFont="1" applyFill="1" applyBorder="1" applyAlignment="1">
      <alignment horizontal="center" vertical="center" wrapText="1"/>
    </xf>
    <xf numFmtId="3" fontId="4" fillId="30" borderId="1" xfId="631" applyNumberFormat="1" applyFont="1" applyFill="1" applyBorder="1" applyAlignment="1">
      <alignment horizontal="center" vertical="center" wrapText="1"/>
    </xf>
    <xf numFmtId="0" fontId="5" fillId="0" borderId="0" xfId="0" applyFont="1" applyFill="1" applyAlignment="1">
      <alignment vertical="center" wrapText="1"/>
    </xf>
    <xf numFmtId="9" fontId="5" fillId="0" borderId="0" xfId="657" applyFont="1" applyFill="1" applyAlignment="1">
      <alignment vertical="center" wrapText="1"/>
    </xf>
    <xf numFmtId="0" fontId="4" fillId="0" borderId="15" xfId="0" applyFont="1" applyBorder="1" applyAlignment="1">
      <alignment vertical="center" wrapText="1"/>
    </xf>
    <xf numFmtId="0" fontId="139" fillId="0" borderId="15" xfId="0" applyFont="1" applyBorder="1" applyAlignment="1">
      <alignment horizontal="center" vertical="center" wrapText="1"/>
    </xf>
    <xf numFmtId="168" fontId="4" fillId="0" borderId="15" xfId="0" applyNumberFormat="1" applyFont="1" applyBorder="1" applyAlignment="1">
      <alignment horizontal="center" vertical="center" wrapText="1"/>
    </xf>
    <xf numFmtId="0" fontId="5" fillId="0" borderId="15" xfId="0" applyFont="1" applyBorder="1" applyAlignment="1">
      <alignment horizontal="center"/>
    </xf>
    <xf numFmtId="1" fontId="4" fillId="0" borderId="15" xfId="625" applyNumberFormat="1" applyFont="1" applyFill="1" applyBorder="1" applyAlignment="1">
      <alignment vertical="center" wrapText="1"/>
    </xf>
    <xf numFmtId="0" fontId="5" fillId="0" borderId="29" xfId="0" applyFont="1" applyBorder="1" applyAlignment="1">
      <alignment horizontal="center" vertical="center" wrapText="1"/>
    </xf>
    <xf numFmtId="0" fontId="5" fillId="0" borderId="29" xfId="0" applyFont="1" applyBorder="1" applyAlignment="1">
      <alignment vertical="center" wrapText="1"/>
    </xf>
    <xf numFmtId="0" fontId="119" fillId="0" borderId="29" xfId="0" applyFont="1" applyBorder="1" applyAlignment="1">
      <alignment horizontal="center" vertical="center" wrapText="1"/>
    </xf>
    <xf numFmtId="220" fontId="5" fillId="0" borderId="29" xfId="0" applyNumberFormat="1" applyFont="1" applyBorder="1" applyAlignment="1">
      <alignment horizontal="center" vertical="center" wrapText="1"/>
    </xf>
    <xf numFmtId="168" fontId="5" fillId="0" borderId="29" xfId="0" applyNumberFormat="1" applyFont="1" applyBorder="1" applyAlignment="1">
      <alignment horizontal="center" vertical="center" wrapText="1"/>
    </xf>
    <xf numFmtId="1" fontId="4" fillId="0" borderId="29" xfId="625" applyNumberFormat="1" applyFont="1" applyFill="1" applyBorder="1" applyAlignment="1">
      <alignment vertical="center" wrapText="1"/>
    </xf>
    <xf numFmtId="3" fontId="170" fillId="30" borderId="21" xfId="0" applyNumberFormat="1" applyFont="1" applyFill="1" applyBorder="1" applyAlignment="1">
      <alignment horizontal="center" vertical="center"/>
    </xf>
    <xf numFmtId="3" fontId="170" fillId="0" borderId="21" xfId="0" applyNumberFormat="1" applyFont="1" applyFill="1" applyBorder="1" applyAlignment="1">
      <alignment horizontal="center" vertical="center" wrapText="1"/>
    </xf>
    <xf numFmtId="37" fontId="133" fillId="30" borderId="21" xfId="475" applyNumberFormat="1" applyFont="1" applyFill="1" applyBorder="1" applyAlignment="1">
      <alignment horizontal="center" vertical="center" wrapText="1"/>
    </xf>
    <xf numFmtId="37" fontId="115" fillId="30" borderId="1" xfId="475" applyNumberFormat="1" applyFont="1" applyFill="1" applyBorder="1" applyAlignment="1">
      <alignment horizontal="center" vertical="center" wrapText="1"/>
    </xf>
    <xf numFmtId="37" fontId="135" fillId="30" borderId="15" xfId="475" applyNumberFormat="1" applyFont="1" applyFill="1" applyBorder="1" applyAlignment="1">
      <alignment horizontal="center" vertical="center" wrapText="1"/>
    </xf>
    <xf numFmtId="0" fontId="124" fillId="30" borderId="0" xfId="475" applyFont="1" applyFill="1" applyAlignment="1">
      <alignment horizontal="center" vertical="center" wrapText="1"/>
    </xf>
    <xf numFmtId="0" fontId="136" fillId="30" borderId="0" xfId="475" applyFont="1" applyFill="1" applyAlignment="1">
      <alignment horizontal="center" vertical="center" wrapText="1"/>
    </xf>
    <xf numFmtId="0" fontId="124" fillId="30" borderId="0" xfId="475" applyFont="1" applyFill="1" applyAlignment="1">
      <alignment horizontal="center" vertical="center" wrapText="1"/>
    </xf>
    <xf numFmtId="0" fontId="136" fillId="30" borderId="0" xfId="475" applyFont="1" applyFill="1" applyAlignment="1">
      <alignment horizontal="center" vertical="center" wrapText="1"/>
    </xf>
    <xf numFmtId="0" fontId="175" fillId="30" borderId="0" xfId="488" applyFont="1" applyFill="1" applyAlignment="1">
      <alignment horizontal="center" vertical="center"/>
    </xf>
    <xf numFmtId="0" fontId="173" fillId="30" borderId="0" xfId="488" applyFont="1" applyFill="1" applyAlignment="1">
      <alignment horizontal="center" vertical="center"/>
    </xf>
    <xf numFmtId="0" fontId="166" fillId="30" borderId="0" xfId="488" applyFont="1" applyFill="1" applyAlignment="1">
      <alignment vertical="center"/>
    </xf>
    <xf numFmtId="0" fontId="124" fillId="0" borderId="0" xfId="475" applyFont="1" applyAlignment="1">
      <alignment vertical="center" wrapText="1"/>
    </xf>
    <xf numFmtId="0" fontId="124" fillId="0" borderId="0" xfId="475" applyFont="1" applyAlignment="1">
      <alignment horizontal="center" vertical="center" wrapText="1"/>
    </xf>
    <xf numFmtId="0" fontId="136" fillId="0" borderId="0" xfId="475" applyFont="1" applyAlignment="1">
      <alignment horizontal="center" vertical="center" wrapText="1"/>
    </xf>
    <xf numFmtId="0" fontId="131" fillId="0" borderId="0" xfId="475" applyFont="1" applyAlignment="1">
      <alignment vertical="center" wrapText="1"/>
    </xf>
    <xf numFmtId="0" fontId="131" fillId="0" borderId="0" xfId="475" applyFont="1" applyAlignment="1">
      <alignment horizontal="center" vertical="center" wrapText="1"/>
    </xf>
    <xf numFmtId="0" fontId="124" fillId="30" borderId="0" xfId="475" applyFont="1" applyFill="1" applyAlignment="1">
      <alignment horizontal="center" vertical="center" wrapText="1"/>
    </xf>
    <xf numFmtId="3" fontId="135" fillId="30" borderId="0" xfId="475" applyNumberFormat="1" applyFont="1" applyFill="1" applyAlignment="1">
      <alignment horizontal="center" vertical="center" wrapText="1"/>
    </xf>
    <xf numFmtId="0" fontId="176" fillId="30" borderId="21" xfId="475" applyFont="1" applyFill="1" applyBorder="1" applyAlignment="1">
      <alignment horizontal="center" vertical="center" wrapText="1"/>
    </xf>
    <xf numFmtId="3" fontId="176" fillId="30" borderId="21" xfId="475" applyNumberFormat="1" applyFont="1" applyFill="1" applyBorder="1" applyAlignment="1">
      <alignment horizontal="center" vertical="center" wrapText="1"/>
    </xf>
    <xf numFmtId="3" fontId="176" fillId="30" borderId="0" xfId="475" applyNumberFormat="1" applyFont="1" applyFill="1" applyAlignment="1">
      <alignment horizontal="center" vertical="center" wrapText="1"/>
    </xf>
    <xf numFmtId="0" fontId="176" fillId="30" borderId="0" xfId="475" applyFont="1" applyFill="1" applyAlignment="1">
      <alignment horizontal="center" vertical="center" wrapText="1"/>
    </xf>
    <xf numFmtId="0" fontId="132" fillId="30" borderId="21" xfId="475" applyFont="1" applyFill="1" applyBorder="1" applyAlignment="1">
      <alignment horizontal="center" vertical="center"/>
    </xf>
    <xf numFmtId="173" fontId="132" fillId="30" borderId="21" xfId="475" applyNumberFormat="1" applyFont="1" applyFill="1" applyBorder="1" applyAlignment="1">
      <alignment horizontal="center" vertical="center" wrapText="1"/>
    </xf>
    <xf numFmtId="3" fontId="132" fillId="30" borderId="21" xfId="475" applyNumberFormat="1" applyFont="1" applyFill="1" applyBorder="1" applyAlignment="1">
      <alignment horizontal="center" vertical="center"/>
    </xf>
    <xf numFmtId="9" fontId="160" fillId="30" borderId="0" xfId="664" applyFont="1" applyFill="1" applyAlignment="1">
      <alignment vertical="center" wrapText="1"/>
    </xf>
    <xf numFmtId="3" fontId="133" fillId="30" borderId="0" xfId="475" applyNumberFormat="1" applyFont="1" applyFill="1" applyAlignment="1">
      <alignment horizontal="center" vertical="center" wrapText="1"/>
    </xf>
    <xf numFmtId="3" fontId="132" fillId="30" borderId="21" xfId="475" applyNumberFormat="1" applyFont="1" applyFill="1" applyBorder="1" applyAlignment="1">
      <alignment horizontal="center" vertical="center" wrapText="1"/>
    </xf>
    <xf numFmtId="3" fontId="6" fillId="30" borderId="21" xfId="475" applyNumberFormat="1" applyFont="1" applyFill="1" applyBorder="1" applyAlignment="1">
      <alignment horizontal="center" vertical="center" wrapText="1"/>
    </xf>
    <xf numFmtId="0" fontId="132" fillId="30" borderId="21" xfId="475" applyFont="1" applyFill="1" applyBorder="1" applyAlignment="1">
      <alignment horizontal="center" vertical="center" wrapText="1"/>
    </xf>
    <xf numFmtId="9" fontId="133" fillId="30" borderId="0" xfId="664" applyFont="1" applyFill="1" applyAlignment="1">
      <alignment vertical="center" wrapText="1"/>
    </xf>
    <xf numFmtId="0" fontId="120" fillId="30" borderId="0" xfId="475" applyFont="1" applyFill="1" applyAlignment="1">
      <alignment vertical="center" wrapText="1"/>
    </xf>
    <xf numFmtId="0" fontId="6" fillId="30" borderId="21" xfId="634" applyFont="1" applyFill="1" applyBorder="1" applyAlignment="1">
      <alignment horizontal="center" vertical="center" wrapText="1"/>
    </xf>
    <xf numFmtId="0" fontId="115" fillId="30" borderId="0" xfId="475" applyFont="1" applyFill="1" applyAlignment="1">
      <alignment horizontal="center" vertical="center" wrapText="1"/>
    </xf>
    <xf numFmtId="0" fontId="116" fillId="30" borderId="0" xfId="475" applyFont="1" applyFill="1" applyAlignment="1">
      <alignment horizontal="center" vertical="center" wrapText="1"/>
    </xf>
    <xf numFmtId="0" fontId="2" fillId="30" borderId="0" xfId="475" applyFont="1" applyFill="1" applyAlignment="1">
      <alignment vertical="center" wrapText="1"/>
    </xf>
    <xf numFmtId="0" fontId="2" fillId="30" borderId="0" xfId="475" applyFont="1" applyFill="1" applyAlignment="1">
      <alignment horizontal="center" vertical="center" wrapText="1"/>
    </xf>
    <xf numFmtId="0" fontId="134" fillId="30" borderId="21" xfId="475" applyFont="1" applyFill="1" applyBorder="1" applyAlignment="1">
      <alignment vertical="center" wrapText="1"/>
    </xf>
    <xf numFmtId="0" fontId="177" fillId="30" borderId="21" xfId="488" applyFont="1" applyFill="1" applyBorder="1" applyAlignment="1">
      <alignment horizontal="center" vertical="center" wrapText="1"/>
    </xf>
    <xf numFmtId="0" fontId="177" fillId="30" borderId="21" xfId="488" applyFont="1" applyFill="1" applyBorder="1" applyAlignment="1">
      <alignment vertical="center" wrapText="1"/>
    </xf>
    <xf numFmtId="0" fontId="154" fillId="30" borderId="21" xfId="0" applyFont="1" applyFill="1" applyBorder="1" applyAlignment="1">
      <alignment horizontal="center" vertical="center"/>
    </xf>
    <xf numFmtId="0" fontId="177" fillId="30" borderId="21" xfId="488" quotePrefix="1" applyFont="1" applyFill="1" applyBorder="1" applyAlignment="1">
      <alignment horizontal="center" vertical="center" wrapText="1"/>
    </xf>
    <xf numFmtId="3" fontId="177" fillId="30" borderId="21" xfId="488" applyNumberFormat="1" applyFont="1" applyFill="1" applyBorder="1" applyAlignment="1">
      <alignment horizontal="center" vertical="center" wrapText="1"/>
    </xf>
    <xf numFmtId="0" fontId="154" fillId="30" borderId="0" xfId="488" applyFont="1" applyFill="1" applyAlignment="1">
      <alignment vertical="center"/>
    </xf>
    <xf numFmtId="1" fontId="154" fillId="30" borderId="21" xfId="0" applyNumberFormat="1" applyFont="1" applyFill="1" applyBorder="1" applyAlignment="1">
      <alignment vertical="center" wrapText="1"/>
    </xf>
    <xf numFmtId="3" fontId="132" fillId="30" borderId="21" xfId="493" applyNumberFormat="1" applyFont="1" applyFill="1" applyBorder="1" applyAlignment="1">
      <alignment horizontal="center" vertical="center" wrapText="1"/>
    </xf>
    <xf numFmtId="0" fontId="154" fillId="30" borderId="21" xfId="488" applyFont="1" applyFill="1" applyBorder="1" applyAlignment="1">
      <alignment horizontal="center" vertical="center"/>
    </xf>
    <xf numFmtId="223" fontId="177" fillId="30" borderId="21" xfId="488" quotePrefix="1" applyNumberFormat="1" applyFont="1" applyFill="1" applyBorder="1" applyAlignment="1">
      <alignment horizontal="center" vertical="center" wrapText="1"/>
    </xf>
    <xf numFmtId="0" fontId="177" fillId="30" borderId="29" xfId="488" applyFont="1" applyFill="1" applyBorder="1" applyAlignment="1">
      <alignment horizontal="center" vertical="center" wrapText="1"/>
    </xf>
    <xf numFmtId="3" fontId="132" fillId="30" borderId="29" xfId="493" applyNumberFormat="1" applyFont="1" applyFill="1" applyBorder="1" applyAlignment="1">
      <alignment horizontal="left" vertical="center" wrapText="1"/>
    </xf>
    <xf numFmtId="3" fontId="132" fillId="30" borderId="29" xfId="493" applyNumberFormat="1" applyFont="1" applyFill="1" applyBorder="1" applyAlignment="1">
      <alignment horizontal="center" vertical="center" wrapText="1"/>
    </xf>
    <xf numFmtId="0" fontId="154" fillId="30" borderId="29" xfId="488" applyFont="1" applyFill="1" applyBorder="1" applyAlignment="1">
      <alignment vertical="center"/>
    </xf>
    <xf numFmtId="0" fontId="154" fillId="30" borderId="29" xfId="488" applyFont="1" applyFill="1" applyBorder="1" applyAlignment="1">
      <alignment horizontal="center" vertical="center"/>
    </xf>
    <xf numFmtId="223" fontId="177" fillId="30" borderId="29" xfId="488" quotePrefix="1" applyNumberFormat="1" applyFont="1" applyFill="1" applyBorder="1" applyAlignment="1">
      <alignment horizontal="center" vertical="center" wrapText="1"/>
    </xf>
    <xf numFmtId="3" fontId="177" fillId="30" borderId="29" xfId="488" applyNumberFormat="1" applyFont="1" applyFill="1" applyBorder="1" applyAlignment="1">
      <alignment horizontal="center" vertical="center" wrapText="1"/>
    </xf>
    <xf numFmtId="49" fontId="6" fillId="30" borderId="21" xfId="636" applyNumberFormat="1" applyFont="1" applyFill="1" applyBorder="1" applyAlignment="1">
      <alignment horizontal="center" vertical="center" wrapText="1"/>
    </xf>
    <xf numFmtId="3" fontId="119" fillId="30" borderId="29" xfId="493" applyNumberFormat="1" applyFont="1" applyFill="1" applyBorder="1" applyAlignment="1">
      <alignment horizontal="center" vertical="center" wrapText="1"/>
    </xf>
    <xf numFmtId="0" fontId="119" fillId="30" borderId="21" xfId="631" applyFont="1" applyFill="1" applyBorder="1" applyAlignment="1">
      <alignment horizontal="center" vertical="center" wrapText="1"/>
    </xf>
    <xf numFmtId="3" fontId="5" fillId="30" borderId="29" xfId="0" applyNumberFormat="1" applyFont="1" applyFill="1" applyBorder="1" applyAlignment="1">
      <alignment horizontal="center" vertical="center" wrapText="1"/>
    </xf>
    <xf numFmtId="168" fontId="4" fillId="0" borderId="0" xfId="494" applyNumberFormat="1" applyFont="1" applyFill="1"/>
    <xf numFmtId="0" fontId="4" fillId="0" borderId="0" xfId="494" applyFont="1" applyFill="1"/>
    <xf numFmtId="0" fontId="4" fillId="0" borderId="0" xfId="0" applyFont="1" applyFill="1" applyAlignment="1">
      <alignment vertical="center" wrapText="1"/>
    </xf>
    <xf numFmtId="0" fontId="115" fillId="0" borderId="0" xfId="492" applyFont="1" applyFill="1" applyAlignment="1">
      <alignment horizontal="left" wrapText="1"/>
    </xf>
    <xf numFmtId="0" fontId="115" fillId="0" borderId="0" xfId="492" applyFont="1" applyFill="1" applyAlignment="1">
      <alignment horizontal="center" wrapText="1"/>
    </xf>
    <xf numFmtId="0" fontId="115" fillId="0" borderId="0" xfId="492" applyFont="1" applyFill="1" applyAlignment="1">
      <alignment horizontal="center" vertical="center" wrapText="1"/>
    </xf>
    <xf numFmtId="0" fontId="115" fillId="0" borderId="1" xfId="492" applyFont="1" applyFill="1" applyBorder="1" applyAlignment="1">
      <alignment horizontal="center" vertical="center" wrapText="1"/>
    </xf>
    <xf numFmtId="0" fontId="121" fillId="0" borderId="2" xfId="492" applyFont="1" applyFill="1" applyBorder="1" applyAlignment="1">
      <alignment horizontal="center" vertical="center"/>
    </xf>
    <xf numFmtId="3" fontId="4" fillId="30" borderId="1" xfId="625" applyNumberFormat="1" applyFont="1" applyFill="1" applyBorder="1" applyAlignment="1">
      <alignment horizontal="center" vertical="center" wrapText="1"/>
    </xf>
    <xf numFmtId="0" fontId="131" fillId="30" borderId="0" xfId="0" applyFont="1" applyFill="1" applyBorder="1" applyAlignment="1">
      <alignment horizontal="left"/>
    </xf>
    <xf numFmtId="0" fontId="130" fillId="30" borderId="0" xfId="0" applyFont="1" applyFill="1" applyBorder="1" applyAlignment="1">
      <alignment horizontal="center"/>
    </xf>
    <xf numFmtId="1" fontId="125" fillId="30" borderId="0" xfId="0" applyNumberFormat="1" applyFont="1" applyFill="1" applyBorder="1" applyAlignment="1">
      <alignment horizontal="center" vertical="center"/>
    </xf>
    <xf numFmtId="0" fontId="125" fillId="30" borderId="0" xfId="0" applyFont="1" applyFill="1" applyBorder="1" applyAlignment="1">
      <alignment horizontal="center" vertical="center"/>
    </xf>
    <xf numFmtId="0" fontId="12" fillId="30" borderId="2" xfId="0" applyFont="1" applyFill="1" applyBorder="1" applyAlignment="1">
      <alignment horizontal="center" vertical="center"/>
    </xf>
    <xf numFmtId="0" fontId="12" fillId="30" borderId="34" xfId="0" applyFont="1" applyFill="1" applyBorder="1" applyAlignment="1">
      <alignment horizontal="center" vertical="center"/>
    </xf>
    <xf numFmtId="0" fontId="115" fillId="30" borderId="0" xfId="0" applyFont="1" applyFill="1" applyAlignment="1">
      <alignment horizontal="center" vertical="center" wrapText="1"/>
    </xf>
    <xf numFmtId="0" fontId="124" fillId="30" borderId="0" xfId="0" applyFont="1" applyFill="1" applyAlignment="1">
      <alignment horizontal="center" vertical="center" wrapText="1"/>
    </xf>
    <xf numFmtId="1" fontId="125" fillId="30" borderId="0" xfId="0" applyNumberFormat="1" applyFont="1" applyFill="1" applyAlignment="1">
      <alignment horizontal="center" vertical="center" wrapText="1"/>
    </xf>
    <xf numFmtId="0" fontId="125" fillId="30" borderId="0" xfId="0" applyFont="1" applyFill="1" applyAlignment="1">
      <alignment horizontal="center" vertical="center" wrapText="1"/>
    </xf>
    <xf numFmtId="0" fontId="125" fillId="30" borderId="2" xfId="0" applyFont="1" applyFill="1" applyBorder="1" applyAlignment="1">
      <alignment horizontal="center" vertical="center" wrapText="1"/>
    </xf>
    <xf numFmtId="3" fontId="115" fillId="30" borderId="26" xfId="0" applyNumberFormat="1" applyFont="1" applyFill="1" applyBorder="1" applyAlignment="1">
      <alignment horizontal="center" vertical="center" wrapText="1"/>
    </xf>
    <xf numFmtId="3" fontId="115" fillId="30" borderId="14" xfId="0" applyNumberFormat="1" applyFont="1" applyFill="1" applyBorder="1" applyAlignment="1">
      <alignment horizontal="center" vertical="center" wrapText="1"/>
    </xf>
    <xf numFmtId="3" fontId="115" fillId="30" borderId="35" xfId="0" applyNumberFormat="1" applyFont="1" applyFill="1" applyBorder="1" applyAlignment="1">
      <alignment horizontal="center" vertical="center" wrapText="1"/>
    </xf>
    <xf numFmtId="3" fontId="115" fillId="30" borderId="1" xfId="492" applyNumberFormat="1" applyFont="1" applyFill="1" applyBorder="1" applyAlignment="1">
      <alignment horizontal="center" vertical="center" wrapText="1"/>
    </xf>
    <xf numFmtId="3" fontId="115" fillId="30" borderId="26" xfId="492" applyNumberFormat="1" applyFont="1" applyFill="1" applyBorder="1" applyAlignment="1">
      <alignment horizontal="center" vertical="center" wrapText="1"/>
    </xf>
    <xf numFmtId="3" fontId="115" fillId="30" borderId="14" xfId="492" applyNumberFormat="1" applyFont="1" applyFill="1" applyBorder="1" applyAlignment="1">
      <alignment horizontal="center" vertical="center" wrapText="1"/>
    </xf>
    <xf numFmtId="3" fontId="115" fillId="30" borderId="35" xfId="492" applyNumberFormat="1" applyFont="1" applyFill="1" applyBorder="1" applyAlignment="1">
      <alignment horizontal="center" vertical="center" wrapText="1"/>
    </xf>
    <xf numFmtId="0" fontId="115" fillId="30" borderId="1" xfId="0" applyFont="1" applyFill="1" applyBorder="1" applyAlignment="1">
      <alignment horizontal="center" vertical="center" wrapText="1"/>
    </xf>
    <xf numFmtId="3" fontId="115" fillId="30" borderId="36" xfId="0" applyNumberFormat="1" applyFont="1" applyFill="1" applyBorder="1" applyAlignment="1">
      <alignment horizontal="center" vertical="center" wrapText="1"/>
    </xf>
    <xf numFmtId="3" fontId="115" fillId="30" borderId="37" xfId="0" applyNumberFormat="1" applyFont="1" applyFill="1" applyBorder="1" applyAlignment="1">
      <alignment horizontal="center" vertical="center" wrapText="1"/>
    </xf>
    <xf numFmtId="3" fontId="115" fillId="30" borderId="30" xfId="0" applyNumberFormat="1" applyFont="1" applyFill="1" applyBorder="1" applyAlignment="1">
      <alignment horizontal="center" vertical="center" wrapText="1"/>
    </xf>
    <xf numFmtId="3" fontId="115" fillId="30" borderId="12" xfId="492" applyNumberFormat="1" applyFont="1" applyFill="1" applyBorder="1" applyAlignment="1">
      <alignment horizontal="center" vertical="center" wrapText="1"/>
    </xf>
    <xf numFmtId="3" fontId="115" fillId="30" borderId="6" xfId="492" applyNumberFormat="1" applyFont="1" applyFill="1" applyBorder="1" applyAlignment="1">
      <alignment horizontal="center" vertical="center" wrapText="1"/>
    </xf>
    <xf numFmtId="0" fontId="135" fillId="30" borderId="1" xfId="475" applyFont="1" applyFill="1" applyBorder="1" applyAlignment="1">
      <alignment horizontal="center" vertical="center" wrapText="1"/>
    </xf>
    <xf numFmtId="0" fontId="124" fillId="30" borderId="0" xfId="475" applyFont="1" applyFill="1" applyAlignment="1">
      <alignment horizontal="center" vertical="center" wrapText="1"/>
    </xf>
    <xf numFmtId="0" fontId="125" fillId="30" borderId="0" xfId="475" applyFont="1" applyFill="1" applyAlignment="1">
      <alignment horizontal="center" vertical="center" wrapText="1"/>
    </xf>
    <xf numFmtId="0" fontId="136" fillId="30" borderId="0" xfId="475" applyFont="1" applyFill="1" applyAlignment="1">
      <alignment horizontal="center" vertical="center" wrapText="1"/>
    </xf>
    <xf numFmtId="0" fontId="125" fillId="30" borderId="2" xfId="475" applyFont="1" applyFill="1" applyBorder="1" applyAlignment="1">
      <alignment horizontal="center" vertical="center" wrapText="1"/>
    </xf>
    <xf numFmtId="0" fontId="135" fillId="30" borderId="26" xfId="475" applyFont="1" applyFill="1" applyBorder="1" applyAlignment="1">
      <alignment horizontal="center" vertical="center" wrapText="1"/>
    </xf>
    <xf numFmtId="0" fontId="135" fillId="30" borderId="14" xfId="475" applyFont="1" applyFill="1" applyBorder="1" applyAlignment="1">
      <alignment horizontal="center" vertical="center" wrapText="1"/>
    </xf>
    <xf numFmtId="0" fontId="135" fillId="30" borderId="35" xfId="475" applyFont="1" applyFill="1" applyBorder="1" applyAlignment="1">
      <alignment horizontal="center" vertical="center" wrapText="1"/>
    </xf>
    <xf numFmtId="0" fontId="158" fillId="30" borderId="26" xfId="488" applyFont="1" applyFill="1" applyBorder="1" applyAlignment="1">
      <alignment horizontal="center" vertical="center" wrapText="1"/>
    </xf>
    <xf numFmtId="0" fontId="158" fillId="30" borderId="35" xfId="488" applyFont="1" applyFill="1" applyBorder="1" applyAlignment="1">
      <alignment horizontal="center" vertical="center" wrapText="1"/>
    </xf>
    <xf numFmtId="0" fontId="174" fillId="30" borderId="2" xfId="488" applyFont="1" applyFill="1" applyBorder="1" applyAlignment="1">
      <alignment horizontal="center" vertical="center"/>
    </xf>
    <xf numFmtId="0" fontId="158" fillId="30" borderId="1" xfId="488" applyFont="1" applyFill="1" applyBorder="1" applyAlignment="1">
      <alignment horizontal="center" vertical="center" wrapText="1"/>
    </xf>
    <xf numFmtId="0" fontId="172" fillId="30" borderId="1" xfId="488" applyFont="1" applyFill="1" applyBorder="1" applyAlignment="1">
      <alignment horizontal="center" vertical="center" wrapText="1"/>
    </xf>
    <xf numFmtId="0" fontId="158" fillId="30" borderId="14" xfId="488" applyFont="1" applyFill="1" applyBorder="1" applyAlignment="1">
      <alignment horizontal="center" vertical="center" wrapText="1"/>
    </xf>
    <xf numFmtId="0" fontId="158" fillId="30" borderId="12" xfId="488" applyFont="1" applyFill="1" applyBorder="1" applyAlignment="1">
      <alignment horizontal="center" vertical="center" wrapText="1"/>
    </xf>
    <xf numFmtId="0" fontId="158" fillId="30" borderId="33" xfId="488" applyFont="1" applyFill="1" applyBorder="1" applyAlignment="1">
      <alignment horizontal="center" vertical="center" wrapText="1"/>
    </xf>
    <xf numFmtId="0" fontId="175" fillId="30" borderId="0" xfId="488" applyFont="1" applyFill="1" applyAlignment="1">
      <alignment horizontal="center" vertical="center"/>
    </xf>
    <xf numFmtId="0" fontId="178" fillId="30" borderId="0" xfId="488" applyFont="1" applyFill="1" applyBorder="1" applyAlignment="1">
      <alignment horizontal="center" vertical="center"/>
    </xf>
    <xf numFmtId="168" fontId="173" fillId="30" borderId="0" xfId="311" applyNumberFormat="1" applyFont="1" applyFill="1" applyBorder="1" applyAlignment="1">
      <alignment horizontal="center" vertical="center" wrapText="1"/>
    </xf>
    <xf numFmtId="168" fontId="174" fillId="30" borderId="0" xfId="311" applyNumberFormat="1" applyFont="1" applyFill="1" applyBorder="1" applyAlignment="1">
      <alignment horizontal="center" vertical="center" wrapText="1"/>
    </xf>
    <xf numFmtId="168" fontId="174" fillId="30" borderId="2" xfId="311" applyNumberFormat="1" applyFont="1" applyFill="1" applyBorder="1" applyAlignment="1">
      <alignment horizontal="right" vertical="center" wrapText="1"/>
    </xf>
    <xf numFmtId="168" fontId="159" fillId="30" borderId="1" xfId="311" applyNumberFormat="1" applyFont="1" applyFill="1" applyBorder="1" applyAlignment="1">
      <alignment horizontal="center" vertical="center" wrapText="1"/>
    </xf>
    <xf numFmtId="168" fontId="159" fillId="30" borderId="26" xfId="311" applyNumberFormat="1" applyFont="1" applyFill="1" applyBorder="1" applyAlignment="1">
      <alignment horizontal="center" vertical="center" wrapText="1"/>
    </xf>
    <xf numFmtId="168" fontId="159" fillId="30" borderId="35" xfId="311" applyNumberFormat="1" applyFont="1" applyFill="1" applyBorder="1" applyAlignment="1">
      <alignment horizontal="center" vertical="center" wrapText="1"/>
    </xf>
    <xf numFmtId="168" fontId="159" fillId="30" borderId="14" xfId="311" applyNumberFormat="1" applyFont="1" applyFill="1" applyBorder="1" applyAlignment="1">
      <alignment horizontal="center" vertical="center" wrapText="1"/>
    </xf>
    <xf numFmtId="168" fontId="159" fillId="30" borderId="12" xfId="311" applyNumberFormat="1" applyFont="1" applyFill="1" applyBorder="1" applyAlignment="1">
      <alignment horizontal="center" vertical="center" wrapText="1"/>
    </xf>
    <xf numFmtId="168" fontId="159" fillId="30" borderId="6" xfId="311" applyNumberFormat="1" applyFont="1" applyFill="1" applyBorder="1" applyAlignment="1">
      <alignment horizontal="center" vertical="center" wrapText="1"/>
    </xf>
    <xf numFmtId="168" fontId="159" fillId="30" borderId="33" xfId="311" applyNumberFormat="1" applyFont="1" applyFill="1" applyBorder="1" applyAlignment="1">
      <alignment horizontal="center" vertical="center" wrapText="1"/>
    </xf>
    <xf numFmtId="0" fontId="115" fillId="30" borderId="0" xfId="475" applyFont="1" applyFill="1" applyAlignment="1">
      <alignment horizontal="center" vertical="center" wrapText="1"/>
    </xf>
    <xf numFmtId="1" fontId="121" fillId="30" borderId="0" xfId="475" applyNumberFormat="1" applyFont="1" applyFill="1" applyAlignment="1">
      <alignment horizontal="center" vertical="center" wrapText="1"/>
    </xf>
    <xf numFmtId="0" fontId="121" fillId="30" borderId="0" xfId="475" applyFont="1" applyFill="1" applyAlignment="1">
      <alignment horizontal="center" vertical="center" wrapText="1"/>
    </xf>
    <xf numFmtId="0" fontId="121" fillId="30" borderId="2" xfId="475" applyFont="1" applyFill="1" applyBorder="1" applyAlignment="1">
      <alignment horizontal="right" vertical="center" wrapText="1"/>
    </xf>
    <xf numFmtId="0" fontId="150" fillId="0" borderId="0" xfId="475" applyFont="1" applyAlignment="1">
      <alignment horizontal="center" vertical="center" wrapText="1"/>
    </xf>
    <xf numFmtId="1" fontId="171" fillId="0" borderId="0" xfId="475" applyNumberFormat="1" applyFont="1" applyAlignment="1">
      <alignment horizontal="center" vertical="center" wrapText="1"/>
    </xf>
    <xf numFmtId="0" fontId="171" fillId="0" borderId="0" xfId="475" applyFont="1" applyAlignment="1">
      <alignment horizontal="center" vertical="center" wrapText="1"/>
    </xf>
    <xf numFmtId="0" fontId="171" fillId="0" borderId="2" xfId="475" applyFont="1" applyBorder="1" applyAlignment="1">
      <alignment horizontal="right" vertical="center" wrapText="1"/>
    </xf>
    <xf numFmtId="0" fontId="153" fillId="0" borderId="1" xfId="475" applyFont="1" applyBorder="1" applyAlignment="1">
      <alignment horizontal="center" vertical="center" wrapText="1"/>
    </xf>
    <xf numFmtId="0" fontId="153" fillId="0" borderId="26" xfId="475" applyFont="1" applyBorder="1" applyAlignment="1">
      <alignment horizontal="center" vertical="center" wrapText="1"/>
    </xf>
    <xf numFmtId="0" fontId="153" fillId="0" borderId="14" xfId="475" applyFont="1" applyBorder="1" applyAlignment="1">
      <alignment horizontal="center" vertical="center" wrapText="1"/>
    </xf>
    <xf numFmtId="0" fontId="153" fillId="0" borderId="35" xfId="475" applyFont="1" applyBorder="1" applyAlignment="1">
      <alignment horizontal="center" vertical="center" wrapText="1"/>
    </xf>
    <xf numFmtId="0" fontId="124" fillId="30" borderId="0" xfId="494" applyFont="1" applyFill="1" applyAlignment="1">
      <alignment horizontal="center"/>
    </xf>
    <xf numFmtId="0" fontId="124" fillId="30" borderId="0" xfId="631" applyFont="1" applyFill="1" applyAlignment="1">
      <alignment horizontal="center" vertical="center" wrapText="1"/>
    </xf>
    <xf numFmtId="1" fontId="125" fillId="30" borderId="0" xfId="631" applyNumberFormat="1" applyFont="1" applyFill="1" applyAlignment="1">
      <alignment horizontal="center" vertical="center" wrapText="1"/>
    </xf>
    <xf numFmtId="0" fontId="125" fillId="30" borderId="0" xfId="631" applyFont="1" applyFill="1" applyAlignment="1">
      <alignment horizontal="center" vertical="center" wrapText="1"/>
    </xf>
    <xf numFmtId="0" fontId="4" fillId="30" borderId="1" xfId="631" applyFont="1" applyFill="1" applyBorder="1" applyAlignment="1">
      <alignment horizontal="center" vertical="center" wrapText="1"/>
    </xf>
    <xf numFmtId="3" fontId="4" fillId="30" borderId="1" xfId="631" applyNumberFormat="1" applyFont="1" applyFill="1" applyBorder="1" applyAlignment="1">
      <alignment horizontal="center" vertical="center" wrapText="1"/>
    </xf>
    <xf numFmtId="0" fontId="4" fillId="30" borderId="1" xfId="0" applyFont="1" applyFill="1" applyBorder="1" applyAlignment="1">
      <alignment horizontal="center" vertical="center" wrapText="1"/>
    </xf>
    <xf numFmtId="1" fontId="125" fillId="30" borderId="0" xfId="475" applyNumberFormat="1" applyFont="1" applyFill="1" applyAlignment="1">
      <alignment horizontal="center" vertical="center" wrapText="1"/>
    </xf>
    <xf numFmtId="0" fontId="125" fillId="30" borderId="2" xfId="475" applyFont="1" applyFill="1" applyBorder="1" applyAlignment="1">
      <alignment horizontal="right" vertical="center" wrapText="1"/>
    </xf>
    <xf numFmtId="0" fontId="143" fillId="30" borderId="0" xfId="475" applyFont="1" applyFill="1" applyAlignment="1">
      <alignment horizontal="center" vertical="center" wrapText="1"/>
    </xf>
    <xf numFmtId="0" fontId="140" fillId="30" borderId="0" xfId="475" applyFont="1" applyFill="1" applyAlignment="1">
      <alignment horizontal="center" vertical="center" wrapText="1"/>
    </xf>
    <xf numFmtId="0" fontId="143" fillId="30" borderId="2" xfId="475" applyFont="1" applyFill="1" applyBorder="1" applyAlignment="1">
      <alignment horizontal="right" vertical="center" wrapText="1"/>
    </xf>
    <xf numFmtId="1" fontId="4" fillId="0" borderId="26" xfId="625" applyNumberFormat="1" applyFont="1" applyFill="1" applyBorder="1" applyAlignment="1">
      <alignment horizontal="center" vertical="center" wrapText="1"/>
    </xf>
    <xf numFmtId="1" fontId="4" fillId="0" borderId="35" xfId="625" applyNumberFormat="1" applyFont="1" applyFill="1" applyBorder="1" applyAlignment="1">
      <alignment horizontal="center" vertical="center" wrapText="1"/>
    </xf>
    <xf numFmtId="1" fontId="115" fillId="0" borderId="0" xfId="0" applyNumberFormat="1" applyFont="1" applyFill="1" applyAlignment="1">
      <alignment horizontal="center" vertical="center"/>
    </xf>
    <xf numFmtId="1" fontId="121" fillId="0" borderId="0" xfId="0" applyNumberFormat="1" applyFont="1" applyFill="1" applyAlignment="1">
      <alignment horizontal="center" vertical="center"/>
    </xf>
    <xf numFmtId="0" fontId="4" fillId="0" borderId="26" xfId="0" applyFont="1" applyBorder="1" applyAlignment="1">
      <alignment horizontal="center" vertical="center" wrapText="1"/>
    </xf>
    <xf numFmtId="0" fontId="4" fillId="0" borderId="35" xfId="0" applyFont="1" applyBorder="1" applyAlignment="1">
      <alignment horizontal="center" vertical="center" wrapText="1"/>
    </xf>
    <xf numFmtId="168" fontId="4" fillId="0" borderId="26" xfId="0" applyNumberFormat="1" applyFont="1" applyBorder="1" applyAlignment="1">
      <alignment horizontal="center" vertical="center" wrapText="1"/>
    </xf>
    <xf numFmtId="168" fontId="4" fillId="0" borderId="35" xfId="0" applyNumberFormat="1" applyFont="1" applyBorder="1" applyAlignment="1">
      <alignment horizontal="center" vertical="center" wrapText="1"/>
    </xf>
    <xf numFmtId="0" fontId="4" fillId="0" borderId="15" xfId="0" applyFont="1" applyBorder="1" applyAlignment="1">
      <alignment horizontal="center" vertical="center" wrapText="1"/>
    </xf>
    <xf numFmtId="0" fontId="4" fillId="0" borderId="29" xfId="0" applyFont="1" applyBorder="1" applyAlignment="1">
      <alignment horizontal="center" vertical="center" wrapText="1"/>
    </xf>
    <xf numFmtId="0" fontId="124" fillId="0" borderId="0" xfId="475" applyFont="1" applyAlignment="1">
      <alignment horizontal="center" vertical="center" wrapText="1"/>
    </xf>
    <xf numFmtId="1" fontId="125" fillId="0" borderId="0" xfId="475" applyNumberFormat="1" applyFont="1" applyAlignment="1">
      <alignment horizontal="center" vertical="center" wrapText="1"/>
    </xf>
    <xf numFmtId="0" fontId="125" fillId="0" borderId="0" xfId="475" applyFont="1" applyAlignment="1">
      <alignment horizontal="center" vertical="center" wrapText="1"/>
    </xf>
    <xf numFmtId="0" fontId="125" fillId="0" borderId="2" xfId="475" applyFont="1" applyBorder="1" applyAlignment="1">
      <alignment horizontal="center" vertical="center" wrapText="1"/>
    </xf>
    <xf numFmtId="0" fontId="135" fillId="0" borderId="1" xfId="475" applyFont="1" applyBorder="1" applyAlignment="1">
      <alignment horizontal="center" vertical="center" wrapText="1"/>
    </xf>
    <xf numFmtId="0" fontId="135" fillId="0" borderId="26" xfId="475" applyFont="1" applyBorder="1" applyAlignment="1">
      <alignment horizontal="center" vertical="center" wrapText="1"/>
    </xf>
    <xf numFmtId="0" fontId="135" fillId="0" borderId="14" xfId="475" applyFont="1" applyBorder="1" applyAlignment="1">
      <alignment horizontal="center" vertical="center" wrapText="1"/>
    </xf>
    <xf numFmtId="0" fontId="135" fillId="0" borderId="35" xfId="475" applyFont="1" applyBorder="1" applyAlignment="1">
      <alignment horizontal="center" vertical="center" wrapText="1"/>
    </xf>
    <xf numFmtId="0" fontId="135" fillId="0" borderId="36" xfId="475" applyFont="1" applyBorder="1" applyAlignment="1">
      <alignment horizontal="center" vertical="center" wrapText="1"/>
    </xf>
    <xf numFmtId="0" fontId="135" fillId="0" borderId="37" xfId="475" applyFont="1" applyBorder="1" applyAlignment="1">
      <alignment horizontal="center" vertical="center" wrapText="1"/>
    </xf>
    <xf numFmtId="0" fontId="135" fillId="0" borderId="30" xfId="475" applyFont="1" applyBorder="1" applyAlignment="1">
      <alignment horizontal="center" vertical="center" wrapText="1"/>
    </xf>
    <xf numFmtId="0" fontId="135" fillId="0" borderId="12" xfId="475" applyFont="1" applyBorder="1" applyAlignment="1">
      <alignment horizontal="center" vertical="center" wrapText="1"/>
    </xf>
    <xf numFmtId="0" fontId="135" fillId="0" borderId="6" xfId="475" applyFont="1" applyBorder="1" applyAlignment="1">
      <alignment horizontal="center" vertical="center" wrapText="1"/>
    </xf>
  </cellXfs>
  <cellStyles count="796">
    <cellStyle name="          _x000d__x000a_shell=progman.exe_x000d__x000a_m" xfId="1"/>
    <cellStyle name="#,##0" xfId="2"/>
    <cellStyle name="??" xfId="3"/>
    <cellStyle name="?? [0.00]_ Att. 1- Cover" xfId="4"/>
    <cellStyle name="?? [0]" xfId="5"/>
    <cellStyle name="?? [0] 2" xfId="6"/>
    <cellStyle name="?? 2" xfId="7"/>
    <cellStyle name="?_x001d_??%U©÷u&amp;H©÷9_x0008_? s_x000a__x0007__x0001__x0001_" xfId="8"/>
    <cellStyle name="???? [0.00]_PRODUCT DETAIL Q1" xfId="9"/>
    <cellStyle name="????_PRODUCT DETAIL Q1" xfId="10"/>
    <cellStyle name="???[0]_?? DI" xfId="11"/>
    <cellStyle name="???_?? DI" xfId="12"/>
    <cellStyle name="??[0]_BRE" xfId="13"/>
    <cellStyle name="??_ ??? ???? " xfId="14"/>
    <cellStyle name="??A? [0]_ÿÿÿÿÿÿ_1_¢¬???¢â? " xfId="15"/>
    <cellStyle name="??A?_ÿÿÿÿÿÿ_1_¢¬???¢â? " xfId="16"/>
    <cellStyle name="?¡±¢¥?_?¨ù??¢´¢¥_¢¬???¢â? " xfId="17"/>
    <cellStyle name="?ðÇ%U?&amp;H?_x0008_?s_x000a__x0007__x0001__x0001_" xfId="18"/>
    <cellStyle name="_Huong CHI tieu Nhiem vu CTMTQG 2014(1)" xfId="19"/>
    <cellStyle name="_KH.DTC.gd2016-2020 tinh (T2-2015)" xfId="20"/>
    <cellStyle name="’Ê‰Ý [0.00]_laroux" xfId="21"/>
    <cellStyle name="’Ê‰Ý_laroux" xfId="22"/>
    <cellStyle name="•W€_¯–ì" xfId="23"/>
    <cellStyle name="•W_’·Šú‰p•¶" xfId="24"/>
    <cellStyle name="W_STDFOR" xfId="25"/>
    <cellStyle name="0.0" xfId="26"/>
    <cellStyle name="0.00" xfId="27"/>
    <cellStyle name="1" xfId="28"/>
    <cellStyle name="1_Book1" xfId="29"/>
    <cellStyle name="1_Book1_1" xfId="30"/>
    <cellStyle name="1_Book1_1_KBVP  BAO CAO THANG  07 NAM 2014" xfId="31"/>
    <cellStyle name="1_Book1_1_NSTT" xfId="32"/>
    <cellStyle name="1_Cau thuy dien Ban La (Cu Anh)" xfId="33"/>
    <cellStyle name="1_Cau thuy dien Ban La (Cu Anh)_KBVP  BAO CAO THANG  07 NAM 2014" xfId="34"/>
    <cellStyle name="1_Cau thuy dien Ban La (Cu Anh)_NSTT" xfId="35"/>
    <cellStyle name="1_Du toan 558 (Km17+508.12 - Km 22)" xfId="36"/>
    <cellStyle name="1_Du toan 558 (Km17+508.12 - Km 22)_KBVP  BAO CAO THANG  07 NAM 2014" xfId="37"/>
    <cellStyle name="1_Du toan 558 (Km17+508.12 - Km 22)_NSTT" xfId="38"/>
    <cellStyle name="1_Gia_VL cau-JIBIC-Ha-tinh" xfId="39"/>
    <cellStyle name="1_Gia_VL cau-JIBIC-Ha-tinh_KBVP  BAO CAO THANG  07 NAM 2014" xfId="40"/>
    <cellStyle name="1_Gia_VL cau-JIBIC-Ha-tinh_NSTT" xfId="41"/>
    <cellStyle name="1_Gia_VLQL48_duyet " xfId="42"/>
    <cellStyle name="1_Gia_VLQL48_duyet _KBVP  BAO CAO THANG  07 NAM 2014" xfId="43"/>
    <cellStyle name="1_Gia_VLQL48_duyet _NSTT" xfId="44"/>
    <cellStyle name="1_KlQdinhduyet" xfId="45"/>
    <cellStyle name="1_KlQdinhduyet_KBVP  BAO CAO THANG  07 NAM 2014" xfId="46"/>
    <cellStyle name="1_KlQdinhduyet_NSTT" xfId="47"/>
    <cellStyle name="1_VatLieu 3 cau -NA" xfId="48"/>
    <cellStyle name="1_VatLieu 3 cau -NA_KBVP  BAO CAO THANG  07 NAM 2014" xfId="49"/>
    <cellStyle name="1_VatLieu 3 cau -NA_NSTT" xfId="50"/>
    <cellStyle name="1_ÿÿÿÿÿ" xfId="51"/>
    <cellStyle name="2" xfId="52"/>
    <cellStyle name="2_Book1" xfId="53"/>
    <cellStyle name="2_Book1_1" xfId="54"/>
    <cellStyle name="2_Book1_1_KBVP  BAO CAO THANG  07 NAM 2014" xfId="55"/>
    <cellStyle name="2_Book1_1_NSTT" xfId="56"/>
    <cellStyle name="2_Cau thuy dien Ban La (Cu Anh)" xfId="57"/>
    <cellStyle name="2_Cau thuy dien Ban La (Cu Anh)_KBVP  BAO CAO THANG  07 NAM 2014" xfId="58"/>
    <cellStyle name="2_Cau thuy dien Ban La (Cu Anh)_NSTT" xfId="59"/>
    <cellStyle name="2_Du toan 558 (Km17+508.12 - Km 22)" xfId="60"/>
    <cellStyle name="2_Du toan 558 (Km17+508.12 - Km 22)_KBVP  BAO CAO THANG  07 NAM 2014" xfId="61"/>
    <cellStyle name="2_Du toan 558 (Km17+508.12 - Km 22)_NSTT" xfId="62"/>
    <cellStyle name="2_Gia_VL cau-JIBIC-Ha-tinh" xfId="63"/>
    <cellStyle name="2_Gia_VL cau-JIBIC-Ha-tinh_KBVP  BAO CAO THANG  07 NAM 2014" xfId="64"/>
    <cellStyle name="2_Gia_VL cau-JIBIC-Ha-tinh_NSTT" xfId="65"/>
    <cellStyle name="2_Gia_VLQL48_duyet " xfId="66"/>
    <cellStyle name="2_Gia_VLQL48_duyet _KBVP  BAO CAO THANG  07 NAM 2014" xfId="67"/>
    <cellStyle name="2_Gia_VLQL48_duyet _NSTT" xfId="68"/>
    <cellStyle name="2_KlQdinhduyet" xfId="69"/>
    <cellStyle name="2_KlQdinhduyet_KBVP  BAO CAO THANG  07 NAM 2014" xfId="70"/>
    <cellStyle name="2_KlQdinhduyet_NSTT" xfId="71"/>
    <cellStyle name="2_VatLieu 3 cau -NA" xfId="72"/>
    <cellStyle name="2_VatLieu 3 cau -NA_KBVP  BAO CAO THANG  07 NAM 2014" xfId="73"/>
    <cellStyle name="2_VatLieu 3 cau -NA_NSTT" xfId="74"/>
    <cellStyle name="2_ÿÿÿÿÿ" xfId="75"/>
    <cellStyle name="20" xfId="76"/>
    <cellStyle name="20% - Accent1 2" xfId="77"/>
    <cellStyle name="20% - Accent1 3" xfId="78"/>
    <cellStyle name="20% - Accent1 4" xfId="79"/>
    <cellStyle name="20% - Accent2 2" xfId="80"/>
    <cellStyle name="20% - Accent2 3" xfId="81"/>
    <cellStyle name="20% - Accent2 4" xfId="82"/>
    <cellStyle name="20% - Accent3 2" xfId="83"/>
    <cellStyle name="20% - Accent3 3" xfId="84"/>
    <cellStyle name="20% - Accent3 4" xfId="85"/>
    <cellStyle name="20% - Accent4 2" xfId="86"/>
    <cellStyle name="20% - Accent4 3" xfId="87"/>
    <cellStyle name="20% - Accent4 4" xfId="88"/>
    <cellStyle name="20% - Accent5 2" xfId="89"/>
    <cellStyle name="20% - Accent5 3" xfId="90"/>
    <cellStyle name="20% - Accent5 4" xfId="91"/>
    <cellStyle name="20% - Accent6 2" xfId="92"/>
    <cellStyle name="20% - Accent6 3" xfId="93"/>
    <cellStyle name="20% - Accent6 4" xfId="94"/>
    <cellStyle name="3" xfId="95"/>
    <cellStyle name="3_Book1" xfId="96"/>
    <cellStyle name="3_Book1_1" xfId="97"/>
    <cellStyle name="3_Book1_1_KBVP  BAO CAO THANG  07 NAM 2014" xfId="98"/>
    <cellStyle name="3_Book1_1_NSTT" xfId="99"/>
    <cellStyle name="3_Cau thuy dien Ban La (Cu Anh)" xfId="100"/>
    <cellStyle name="3_Cau thuy dien Ban La (Cu Anh)_KBVP  BAO CAO THANG  07 NAM 2014" xfId="101"/>
    <cellStyle name="3_Cau thuy dien Ban La (Cu Anh)_NSTT" xfId="102"/>
    <cellStyle name="3_Du toan 558 (Km17+508.12 - Km 22)" xfId="103"/>
    <cellStyle name="3_Du toan 558 (Km17+508.12 - Km 22)_KBVP  BAO CAO THANG  07 NAM 2014" xfId="104"/>
    <cellStyle name="3_Du toan 558 (Km17+508.12 - Km 22)_NSTT" xfId="105"/>
    <cellStyle name="3_Gia_VL cau-JIBIC-Ha-tinh" xfId="106"/>
    <cellStyle name="3_Gia_VL cau-JIBIC-Ha-tinh_KBVP  BAO CAO THANG  07 NAM 2014" xfId="107"/>
    <cellStyle name="3_Gia_VL cau-JIBIC-Ha-tinh_NSTT" xfId="108"/>
    <cellStyle name="3_Gia_VLQL48_duyet " xfId="109"/>
    <cellStyle name="3_Gia_VLQL48_duyet _KBVP  BAO CAO THANG  07 NAM 2014" xfId="110"/>
    <cellStyle name="3_Gia_VLQL48_duyet _NSTT" xfId="111"/>
    <cellStyle name="3_KlQdinhduyet" xfId="112"/>
    <cellStyle name="3_KlQdinhduyet_KBVP  BAO CAO THANG  07 NAM 2014" xfId="113"/>
    <cellStyle name="3_KlQdinhduyet_NSTT" xfId="114"/>
    <cellStyle name="3_VatLieu 3 cau -NA" xfId="115"/>
    <cellStyle name="3_VatLieu 3 cau -NA_KBVP  BAO CAO THANG  07 NAM 2014" xfId="116"/>
    <cellStyle name="3_VatLieu 3 cau -NA_NSTT" xfId="117"/>
    <cellStyle name="3_ÿÿÿÿÿ" xfId="118"/>
    <cellStyle name="4" xfId="119"/>
    <cellStyle name="4_Book1" xfId="120"/>
    <cellStyle name="4_Book1_1" xfId="121"/>
    <cellStyle name="4_Book1_1_KBVP  BAO CAO THANG  07 NAM 2014" xfId="122"/>
    <cellStyle name="4_Book1_1_NSTT" xfId="123"/>
    <cellStyle name="4_Cau thuy dien Ban La (Cu Anh)" xfId="124"/>
    <cellStyle name="4_Cau thuy dien Ban La (Cu Anh)_KBVP  BAO CAO THANG  07 NAM 2014" xfId="125"/>
    <cellStyle name="4_Cau thuy dien Ban La (Cu Anh)_NSTT" xfId="126"/>
    <cellStyle name="4_Du toan 558 (Km17+508.12 - Km 22)" xfId="127"/>
    <cellStyle name="4_Du toan 558 (Km17+508.12 - Km 22)_KBVP  BAO CAO THANG  07 NAM 2014" xfId="128"/>
    <cellStyle name="4_Du toan 558 (Km17+508.12 - Km 22)_NSTT" xfId="129"/>
    <cellStyle name="4_Gia_VL cau-JIBIC-Ha-tinh" xfId="130"/>
    <cellStyle name="4_Gia_VL cau-JIBIC-Ha-tinh_KBVP  BAO CAO THANG  07 NAM 2014" xfId="131"/>
    <cellStyle name="4_Gia_VL cau-JIBIC-Ha-tinh_NSTT" xfId="132"/>
    <cellStyle name="4_Gia_VLQL48_duyet " xfId="133"/>
    <cellStyle name="4_Gia_VLQL48_duyet _KBVP  BAO CAO THANG  07 NAM 2014" xfId="134"/>
    <cellStyle name="4_Gia_VLQL48_duyet _NSTT" xfId="135"/>
    <cellStyle name="4_KlQdinhduyet" xfId="136"/>
    <cellStyle name="4_KlQdinhduyet_KBVP  BAO CAO THANG  07 NAM 2014" xfId="137"/>
    <cellStyle name="4_KlQdinhduyet_NSTT" xfId="138"/>
    <cellStyle name="4_VatLieu 3 cau -NA" xfId="139"/>
    <cellStyle name="4_VatLieu 3 cau -NA_KBVP  BAO CAO THANG  07 NAM 2014" xfId="140"/>
    <cellStyle name="4_VatLieu 3 cau -NA_NSTT" xfId="141"/>
    <cellStyle name="4_ÿÿÿÿÿ" xfId="142"/>
    <cellStyle name="40% - Accent1 2" xfId="143"/>
    <cellStyle name="40% - Accent1 3" xfId="144"/>
    <cellStyle name="40% - Accent1 4" xfId="145"/>
    <cellStyle name="40% - Accent2 2" xfId="146"/>
    <cellStyle name="40% - Accent2 3" xfId="147"/>
    <cellStyle name="40% - Accent2 4" xfId="148"/>
    <cellStyle name="40% - Accent3 2" xfId="149"/>
    <cellStyle name="40% - Accent3 3" xfId="150"/>
    <cellStyle name="40% - Accent3 4" xfId="151"/>
    <cellStyle name="40% - Accent4 2" xfId="152"/>
    <cellStyle name="40% - Accent4 3" xfId="153"/>
    <cellStyle name="40% - Accent4 4" xfId="154"/>
    <cellStyle name="40% - Accent5 2" xfId="155"/>
    <cellStyle name="40% - Accent5 3" xfId="156"/>
    <cellStyle name="40% - Accent5 4" xfId="157"/>
    <cellStyle name="40% - Accent6 2" xfId="158"/>
    <cellStyle name="40% - Accent6 3" xfId="159"/>
    <cellStyle name="40% - Accent6 4" xfId="160"/>
    <cellStyle name="52" xfId="161"/>
    <cellStyle name="6" xfId="162"/>
    <cellStyle name="60% - Accent1 2" xfId="163"/>
    <cellStyle name="60% - Accent1 3" xfId="164"/>
    <cellStyle name="60% - Accent1 4" xfId="165"/>
    <cellStyle name="60% - Accent2 2" xfId="166"/>
    <cellStyle name="60% - Accent2 3" xfId="167"/>
    <cellStyle name="60% - Accent2 4" xfId="168"/>
    <cellStyle name="60% - Accent3 2" xfId="169"/>
    <cellStyle name="60% - Accent3 3" xfId="170"/>
    <cellStyle name="60% - Accent3 4" xfId="171"/>
    <cellStyle name="60% - Accent4 2" xfId="172"/>
    <cellStyle name="60% - Accent4 3" xfId="173"/>
    <cellStyle name="60% - Accent4 4" xfId="174"/>
    <cellStyle name="60% - Accent5 2" xfId="175"/>
    <cellStyle name="60% - Accent5 3" xfId="176"/>
    <cellStyle name="60% - Accent5 4" xfId="177"/>
    <cellStyle name="60% - Accent6 2" xfId="178"/>
    <cellStyle name="60% - Accent6 3" xfId="179"/>
    <cellStyle name="60% - Accent6 4" xfId="180"/>
    <cellStyle name="Accent1 2" xfId="181"/>
    <cellStyle name="Accent1 3" xfId="182"/>
    <cellStyle name="Accent1 4" xfId="183"/>
    <cellStyle name="Accent2 2" xfId="184"/>
    <cellStyle name="Accent2 3" xfId="185"/>
    <cellStyle name="Accent2 4" xfId="186"/>
    <cellStyle name="Accent3 2" xfId="187"/>
    <cellStyle name="Accent3 3" xfId="188"/>
    <cellStyle name="Accent3 4" xfId="189"/>
    <cellStyle name="Accent4 2" xfId="190"/>
    <cellStyle name="Accent4 3" xfId="191"/>
    <cellStyle name="Accent4 4" xfId="192"/>
    <cellStyle name="Accent5 2" xfId="193"/>
    <cellStyle name="Accent5 3" xfId="194"/>
    <cellStyle name="Accent5 4" xfId="195"/>
    <cellStyle name="Accent6 2" xfId="196"/>
    <cellStyle name="Accent6 3" xfId="197"/>
    <cellStyle name="Accent6 4" xfId="198"/>
    <cellStyle name="ÅëÈ­ [0]_¿ì¹°Åë" xfId="199"/>
    <cellStyle name="AeE­ [0]_INQUIRY ¿?¾÷AßAø " xfId="200"/>
    <cellStyle name="ÅëÈ­ [0]_S" xfId="201"/>
    <cellStyle name="ÅëÈ­_¿ì¹°Åë" xfId="202"/>
    <cellStyle name="AeE­_INQUIRY ¿?¾÷AßAø " xfId="203"/>
    <cellStyle name="ÅëÈ­_S" xfId="204"/>
    <cellStyle name="ÄÞ¸¶ [0]_¿ì¹°Åë" xfId="205"/>
    <cellStyle name="AÞ¸¶ [0]_INQUIRY ¿?¾÷AßAø " xfId="206"/>
    <cellStyle name="ÄÞ¸¶ [0]_S" xfId="207"/>
    <cellStyle name="ÄÞ¸¶_¿ì¹°Åë" xfId="208"/>
    <cellStyle name="AÞ¸¶_INQUIRY ¿?¾÷AßAø " xfId="209"/>
    <cellStyle name="ÄÞ¸¶_S" xfId="210"/>
    <cellStyle name="Bad 2" xfId="211"/>
    <cellStyle name="Bad 3" xfId="212"/>
    <cellStyle name="Bad 4" xfId="213"/>
    <cellStyle name="C?AØ_¿?¾÷CoE² " xfId="214"/>
    <cellStyle name="Ç¥ÁØ_´çÃÊ±¸ÀÔ»ý»ê" xfId="215"/>
    <cellStyle name="C￥AØ_¿μ¾÷CoE² " xfId="216"/>
    <cellStyle name="Ç¥ÁØ_PO0862_bldg_BQ" xfId="217"/>
    <cellStyle name="C￥AØ_Sheet1_¿μ¾÷CoE² " xfId="218"/>
    <cellStyle name="Calc Currency (0)" xfId="219"/>
    <cellStyle name="Calc Currency (0) 2" xfId="220"/>
    <cellStyle name="Calc Currency (0) 3" xfId="221"/>
    <cellStyle name="Calc Currency (0) 3 2" xfId="222"/>
    <cellStyle name="Calc Currency (0) 4" xfId="223"/>
    <cellStyle name="Calc Currency (0)_03KHđầutưcôngtrunghạn2016-2020làmngày21-3-2015gửiphòngHT" xfId="224"/>
    <cellStyle name="Calc Percent (0)" xfId="225"/>
    <cellStyle name="Calc Percent (1)" xfId="226"/>
    <cellStyle name="Calculation 2" xfId="227"/>
    <cellStyle name="Calculation 3" xfId="228"/>
    <cellStyle name="Calculation 4" xfId="229"/>
    <cellStyle name="category" xfId="230"/>
    <cellStyle name="Check Cell 2" xfId="231"/>
    <cellStyle name="Check Cell 3" xfId="232"/>
    <cellStyle name="Check Cell 4" xfId="233"/>
    <cellStyle name="Comma" xfId="234" builtinId="3"/>
    <cellStyle name="Comma [0] 2" xfId="235"/>
    <cellStyle name="Comma [0] 2 2" xfId="236"/>
    <cellStyle name="Comma [0] 2 3" xfId="237"/>
    <cellStyle name="Comma [0] 2_2.6.11.H- H cập nhật Kế hoạch 2016 gửi a Vĩ" xfId="238"/>
    <cellStyle name="Comma [0] 3" xfId="239"/>
    <cellStyle name="Comma [0] 4" xfId="240"/>
    <cellStyle name="Comma 10" xfId="241"/>
    <cellStyle name="Comma 10 10" xfId="242"/>
    <cellStyle name="Comma 10 10 2" xfId="243"/>
    <cellStyle name="Comma 10 10_TH" xfId="244"/>
    <cellStyle name="Comma 10 2" xfId="245"/>
    <cellStyle name="Comma 11" xfId="246"/>
    <cellStyle name="Comma 11 2" xfId="247"/>
    <cellStyle name="Comma 11 2 2" xfId="248"/>
    <cellStyle name="Comma 11 2_TH" xfId="249"/>
    <cellStyle name="Comma 11 3" xfId="250"/>
    <cellStyle name="Comma 11 4" xfId="251"/>
    <cellStyle name="Comma 11_TH" xfId="252"/>
    <cellStyle name="Comma 12" xfId="253"/>
    <cellStyle name="Comma 13" xfId="254"/>
    <cellStyle name="Comma 13 2" xfId="255"/>
    <cellStyle name="Comma 13 2 2" xfId="256"/>
    <cellStyle name="Comma 13 3" xfId="257"/>
    <cellStyle name="Comma 13_2.6.11.H- H cập nhật Kế hoạch 2016 gửi a Vĩ" xfId="258"/>
    <cellStyle name="Comma 14" xfId="259"/>
    <cellStyle name="Comma 14 2" xfId="260"/>
    <cellStyle name="Comma 15" xfId="261"/>
    <cellStyle name="Comma 15 2" xfId="262"/>
    <cellStyle name="Comma 16" xfId="263"/>
    <cellStyle name="Comma 16 2" xfId="264"/>
    <cellStyle name="Comma 17" xfId="265"/>
    <cellStyle name="Comma 18" xfId="266"/>
    <cellStyle name="Comma 19" xfId="267"/>
    <cellStyle name="Comma 19 2" xfId="268"/>
    <cellStyle name="Comma 2" xfId="269"/>
    <cellStyle name="Comma 2 10" xfId="270"/>
    <cellStyle name="Comma 2 2" xfId="271"/>
    <cellStyle name="Comma 2 2 2" xfId="272"/>
    <cellStyle name="Comma 2 2 2 2" xfId="273"/>
    <cellStyle name="Comma 2 2 2 2 2" xfId="274"/>
    <cellStyle name="Comma 2 2 2 2 3" xfId="275"/>
    <cellStyle name="Comma 2 2 2 2 4" xfId="276"/>
    <cellStyle name="Comma 2 2 2 2 5" xfId="277"/>
    <cellStyle name="Comma 2 2 2 2 6" xfId="278"/>
    <cellStyle name="Comma 2 2 2 2 6 2" xfId="279"/>
    <cellStyle name="Comma 2 2 2 2_Nganh" xfId="280"/>
    <cellStyle name="Comma 2 2 2 3" xfId="281"/>
    <cellStyle name="Comma 2 2 2 4" xfId="282"/>
    <cellStyle name="Comma 2 2 2 5" xfId="283"/>
    <cellStyle name="Comma 2 2 2 6" xfId="284"/>
    <cellStyle name="Comma 2 2 2_Nganh" xfId="285"/>
    <cellStyle name="Comma 2 2 3" xfId="286"/>
    <cellStyle name="Comma 2 2 3 2" xfId="287"/>
    <cellStyle name="Comma 2 2 4" xfId="288"/>
    <cellStyle name="Comma 2 2 5" xfId="289"/>
    <cellStyle name="Comma 2 2 6" xfId="290"/>
    <cellStyle name="Comma 2 2_2.6.11.H- H cập nhật Kế hoạch 2016 gửi a Vĩ" xfId="291"/>
    <cellStyle name="Comma 2 2_TH" xfId="292"/>
    <cellStyle name="Comma 2 28" xfId="293"/>
    <cellStyle name="Comma 2 3" xfId="294"/>
    <cellStyle name="Comma 2 3 2" xfId="295"/>
    <cellStyle name="Comma 2 3_2.6.11.H- H cập nhật Kế hoạch 2016 gửi a Vĩ" xfId="296"/>
    <cellStyle name="Comma 2 4" xfId="297"/>
    <cellStyle name="Comma 2 4 2" xfId="298"/>
    <cellStyle name="Comma 2 5" xfId="299"/>
    <cellStyle name="Comma 2 6" xfId="300"/>
    <cellStyle name="Comma 2 7" xfId="301"/>
    <cellStyle name="Comma 2 8" xfId="302"/>
    <cellStyle name="Comma 2 9" xfId="303"/>
    <cellStyle name="Comma 2_16.11.H-tổng hợp KH 2015" xfId="304"/>
    <cellStyle name="Comma 20" xfId="305"/>
    <cellStyle name="Comma 21" xfId="306"/>
    <cellStyle name="Comma 22" xfId="307"/>
    <cellStyle name="Comma 24" xfId="308"/>
    <cellStyle name="Comma 24 2" xfId="309"/>
    <cellStyle name="Comma 24_2.6.11.H- H cập nhật Kế hoạch 2016 gửi a Vĩ" xfId="310"/>
    <cellStyle name="Comma 3" xfId="311"/>
    <cellStyle name="Comma 3 2" xfId="312"/>
    <cellStyle name="Comma 3 3" xfId="313"/>
    <cellStyle name="Comma 3 4" xfId="314"/>
    <cellStyle name="Comma 3 4 2" xfId="315"/>
    <cellStyle name="Comma 3 5" xfId="316"/>
    <cellStyle name="Comma 3_16.11.H-tổng hợp KH 2015" xfId="317"/>
    <cellStyle name="Comma 4" xfId="318"/>
    <cellStyle name="Comma 4 2" xfId="319"/>
    <cellStyle name="Comma 4 2 2" xfId="320"/>
    <cellStyle name="Comma 4 2_2.6.11.H- H cập nhật Kế hoạch 2016 gửi a Vĩ" xfId="321"/>
    <cellStyle name="Comma 4 20" xfId="322"/>
    <cellStyle name="Comma 4 3" xfId="323"/>
    <cellStyle name="Comma 4 3 2" xfId="324"/>
    <cellStyle name="Comma 4 4" xfId="325"/>
    <cellStyle name="Comma 4 5" xfId="326"/>
    <cellStyle name="Comma 4_16.11.H-tổng hợp KH 2015" xfId="327"/>
    <cellStyle name="Comma 5" xfId="328"/>
    <cellStyle name="Comma 5 2" xfId="329"/>
    <cellStyle name="Comma 6" xfId="330"/>
    <cellStyle name="Comma 6 2" xfId="331"/>
    <cellStyle name="Comma 6 3" xfId="332"/>
    <cellStyle name="Comma 6 3 2" xfId="333"/>
    <cellStyle name="Comma 6 4" xfId="334"/>
    <cellStyle name="Comma 6_2.6.11.H- H cập nhật Kế hoạch 2016 gửi a Vĩ" xfId="335"/>
    <cellStyle name="Comma 7" xfId="336"/>
    <cellStyle name="Comma 8" xfId="337"/>
    <cellStyle name="Comma 8 2" xfId="338"/>
    <cellStyle name="Comma 8 3" xfId="339"/>
    <cellStyle name="Comma 9" xfId="340"/>
    <cellStyle name="Comma 9 2" xfId="341"/>
    <cellStyle name="Comma 9 2 2" xfId="342"/>
    <cellStyle name="Comma 9 3" xfId="343"/>
    <cellStyle name="Comma 9_2.6.11.H- H cập nhật Kế hoạch 2016 gửi a Vĩ" xfId="344"/>
    <cellStyle name="comma zerodec" xfId="345"/>
    <cellStyle name="Comma0" xfId="346"/>
    <cellStyle name="Currency 2" xfId="347"/>
    <cellStyle name="Currency0" xfId="348"/>
    <cellStyle name="Currency1" xfId="349"/>
    <cellStyle name="Currency1 2" xfId="350"/>
    <cellStyle name="Currency1 3" xfId="351"/>
    <cellStyle name="Currency1 3 2" xfId="352"/>
    <cellStyle name="Currency1_03KHđầutưcôngtrunghạn2016-2020làmngày21-3-2015gửiphòngHT" xfId="353"/>
    <cellStyle name="Date" xfId="354"/>
    <cellStyle name="Dezimal [0]_UXO VII" xfId="355"/>
    <cellStyle name="Dezimal_UXO VII" xfId="356"/>
    <cellStyle name="Dollar (zero dec)" xfId="357"/>
    <cellStyle name="Dollar (zero dec) 2" xfId="358"/>
    <cellStyle name="Dollar (zero dec) 3" xfId="359"/>
    <cellStyle name="Dollar (zero dec) 3 2" xfId="360"/>
    <cellStyle name="Dollar (zero dec)_03KHđầutưcôngtrunghạn2016-2020làmngày21-3-2015gửiphòngHT" xfId="361"/>
    <cellStyle name="Enter Currency (0)" xfId="362"/>
    <cellStyle name="Enter Currency (0) 2" xfId="363"/>
    <cellStyle name="Enter Currency (0) 3" xfId="364"/>
    <cellStyle name="Enter Currency (0) 3 2" xfId="365"/>
    <cellStyle name="Enter Currency (0)_03KHđầutưcôngtrunghạn2016-2020làmngày21-3-2015gửiphòngHT" xfId="366"/>
    <cellStyle name="Euro" xfId="367"/>
    <cellStyle name="Explanatory Text 2" xfId="368"/>
    <cellStyle name="Explanatory Text 3" xfId="369"/>
    <cellStyle name="Explanatory Text 4" xfId="370"/>
    <cellStyle name="Fixed" xfId="371"/>
    <cellStyle name="Good 2" xfId="372"/>
    <cellStyle name="Good 3" xfId="373"/>
    <cellStyle name="Good 4" xfId="374"/>
    <cellStyle name="Grey" xfId="375"/>
    <cellStyle name="Grey 2" xfId="376"/>
    <cellStyle name="ha" xfId="377"/>
    <cellStyle name="HEADER" xfId="378"/>
    <cellStyle name="Header1" xfId="379"/>
    <cellStyle name="Header2" xfId="380"/>
    <cellStyle name="Heading 1 2" xfId="381"/>
    <cellStyle name="Heading 1 3" xfId="382"/>
    <cellStyle name="Heading 1 4" xfId="383"/>
    <cellStyle name="Heading 2 2" xfId="384"/>
    <cellStyle name="Heading 2 3" xfId="385"/>
    <cellStyle name="Heading 2 4" xfId="386"/>
    <cellStyle name="Heading 3 2" xfId="387"/>
    <cellStyle name="Heading 3 3" xfId="388"/>
    <cellStyle name="Heading 3 4" xfId="389"/>
    <cellStyle name="Heading 4 2" xfId="390"/>
    <cellStyle name="Heading 4 3" xfId="391"/>
    <cellStyle name="Heading 4 4" xfId="392"/>
    <cellStyle name="HEADING1" xfId="393"/>
    <cellStyle name="Heading1 2" xfId="394"/>
    <cellStyle name="HEADING2" xfId="395"/>
    <cellStyle name="Heading2 2" xfId="396"/>
    <cellStyle name="Hoa-Scholl" xfId="397"/>
    <cellStyle name="Input [yellow]" xfId="398"/>
    <cellStyle name="Input [yellow] 2" xfId="399"/>
    <cellStyle name="Input 10" xfId="400"/>
    <cellStyle name="Input 11" xfId="401"/>
    <cellStyle name="Input 12" xfId="402"/>
    <cellStyle name="Input 13" xfId="403"/>
    <cellStyle name="Input 2" xfId="404"/>
    <cellStyle name="Input 3" xfId="405"/>
    <cellStyle name="Input 4" xfId="406"/>
    <cellStyle name="Input 5" xfId="407"/>
    <cellStyle name="Input 6" xfId="408"/>
    <cellStyle name="Input 7" xfId="409"/>
    <cellStyle name="Input 8" xfId="410"/>
    <cellStyle name="Input 9" xfId="411"/>
    <cellStyle name="k" xfId="412"/>
    <cellStyle name="khanh" xfId="413"/>
    <cellStyle name="Ledger 17 x 11 in" xfId="414"/>
    <cellStyle name="Ledger 17 x 11 in 2" xfId="415"/>
    <cellStyle name="Ledger 17 x 11 in 3" xfId="416"/>
    <cellStyle name="Ledger 17 x 11 in_TH" xfId="417"/>
    <cellStyle name="Link Currency (0)" xfId="418"/>
    <cellStyle name="Link Currency (0) 2" xfId="419"/>
    <cellStyle name="Link Currency (0) 3" xfId="420"/>
    <cellStyle name="Link Currency (0) 3 2" xfId="421"/>
    <cellStyle name="Link Currency (0)_03KHđầutưcôngtrunghạn2016-2020làmngày21-3-2015gửiphòngHT" xfId="422"/>
    <cellStyle name="Linked Cell 2" xfId="423"/>
    <cellStyle name="Linked Cell 3" xfId="424"/>
    <cellStyle name="Linked Cell 4" xfId="425"/>
    <cellStyle name="Loai CBDT" xfId="426"/>
    <cellStyle name="Loai CT" xfId="427"/>
    <cellStyle name="Loai GD" xfId="428"/>
    <cellStyle name="MAU" xfId="429"/>
    <cellStyle name="Migliaia (0)_CALPREZZ" xfId="430"/>
    <cellStyle name="Migliaia_ PESO ELETTR." xfId="431"/>
    <cellStyle name="Millares [0]_Well Timing" xfId="432"/>
    <cellStyle name="Millares_Well Timing" xfId="433"/>
    <cellStyle name="Milliers [0]_AR1194" xfId="434"/>
    <cellStyle name="Milliers_AR1194" xfId="435"/>
    <cellStyle name="Model" xfId="436"/>
    <cellStyle name="moi" xfId="437"/>
    <cellStyle name="moi 2" xfId="438"/>
    <cellStyle name="moi 3" xfId="439"/>
    <cellStyle name="moi 3 2" xfId="440"/>
    <cellStyle name="moi 4" xfId="441"/>
    <cellStyle name="moi_03KHđầutưcôngtrunghạn2016-2020làmngày21-3-2015gửiphòngHT" xfId="442"/>
    <cellStyle name="Moneda [0]_Well Timing" xfId="443"/>
    <cellStyle name="Moneda_Well Timing" xfId="444"/>
    <cellStyle name="Monétaire [0]_AR1194" xfId="445"/>
    <cellStyle name="Monétaire_AR1194" xfId="446"/>
    <cellStyle name="n" xfId="447"/>
    <cellStyle name="Neutral 2" xfId="448"/>
    <cellStyle name="Neutral 3" xfId="449"/>
    <cellStyle name="Neutral 4" xfId="450"/>
    <cellStyle name="New" xfId="451"/>
    <cellStyle name="New Times Roman" xfId="452"/>
    <cellStyle name="no dec" xfId="453"/>
    <cellStyle name="Normal" xfId="0" builtinId="0"/>
    <cellStyle name="Normal - Style1" xfId="454"/>
    <cellStyle name="Normal - Style1 2" xfId="455"/>
    <cellStyle name="Normal - Style1 2 2" xfId="456"/>
    <cellStyle name="Normal - Style1 2 2 2" xfId="457"/>
    <cellStyle name="Normal - Style1 2 3" xfId="458"/>
    <cellStyle name="Normal - Style1 2_27.6.H-trung hạn CCHT VY-PY" xfId="459"/>
    <cellStyle name="Normal - Style1 3" xfId="460"/>
    <cellStyle name="Normal - Style1 4" xfId="461"/>
    <cellStyle name="Normal - Style1_03KHđầutưcôngtrunghạn2016-2020làmngày21-3-2015gửiphòngHT" xfId="462"/>
    <cellStyle name="Normal - 유형1" xfId="463"/>
    <cellStyle name="Normal 10" xfId="464"/>
    <cellStyle name="Normal 10 2" xfId="465"/>
    <cellStyle name="Normal 10 2 2" xfId="466"/>
    <cellStyle name="Normal 10 2 2 2" xfId="467"/>
    <cellStyle name="Normal 10 3" xfId="468"/>
    <cellStyle name="Normal 10 4" xfId="469"/>
    <cellStyle name="Normal 10 5" xfId="470"/>
    <cellStyle name="Normal 10_KH đầu tư công 2018 Nông thôn mới" xfId="471"/>
    <cellStyle name="Normal 11" xfId="472"/>
    <cellStyle name="Normal 11 2" xfId="473"/>
    <cellStyle name="Normal 11 2 2" xfId="474"/>
    <cellStyle name="Normal 11 3" xfId="475"/>
    <cellStyle name="Normal 11_TH" xfId="476"/>
    <cellStyle name="Normal 12" xfId="477"/>
    <cellStyle name="Normal 12 2" xfId="478"/>
    <cellStyle name="Normal 12 2 2" xfId="479"/>
    <cellStyle name="Normal 12 3" xfId="480"/>
    <cellStyle name="Normal 13" xfId="481"/>
    <cellStyle name="Normal 14" xfId="482"/>
    <cellStyle name="Normal 15" xfId="483"/>
    <cellStyle name="Normal 16" xfId="484"/>
    <cellStyle name="Normal 17" xfId="485"/>
    <cellStyle name="Normal 18" xfId="486"/>
    <cellStyle name="Normal 19" xfId="487"/>
    <cellStyle name="Normal 2" xfId="488"/>
    <cellStyle name="Normal 2 10" xfId="489"/>
    <cellStyle name="Normal 2 10 2" xfId="490"/>
    <cellStyle name="Normal 2 11" xfId="491"/>
    <cellStyle name="Normal 2 2" xfId="492"/>
    <cellStyle name="Normal 2 2 2" xfId="493"/>
    <cellStyle name="Normal 2 2 2 2" xfId="494"/>
    <cellStyle name="Normal 2 2 2 2 2" xfId="495"/>
    <cellStyle name="Normal 2 2 2 3" xfId="496"/>
    <cellStyle name="Normal 2 2 2 4" xfId="497"/>
    <cellStyle name="Normal 2 2 2 5" xfId="498"/>
    <cellStyle name="Normal 2 2 2 6" xfId="499"/>
    <cellStyle name="Normal 2 2 2 6 2" xfId="500"/>
    <cellStyle name="Normal 2 2 2 7" xfId="501"/>
    <cellStyle name="Normal 2 2 2 8" xfId="502"/>
    <cellStyle name="Normal 2 2 2_KH đầu tư công 2018 Nông thôn mới" xfId="503"/>
    <cellStyle name="Normal 2 2 3" xfId="504"/>
    <cellStyle name="Normal 2 2 4" xfId="505"/>
    <cellStyle name="Normal 2 2 4 3" xfId="506"/>
    <cellStyle name="Normal 2 2 5" xfId="507"/>
    <cellStyle name="Normal 2 2 6" xfId="508"/>
    <cellStyle name="Normal 2 2_Nganh" xfId="509"/>
    <cellStyle name="Normal 2 3" xfId="510"/>
    <cellStyle name="Normal 2 3 2" xfId="511"/>
    <cellStyle name="Normal 2 3_TH" xfId="512"/>
    <cellStyle name="Normal 2 4" xfId="513"/>
    <cellStyle name="Normal 2 4 2" xfId="514"/>
    <cellStyle name="Normal 2 4 3" xfId="515"/>
    <cellStyle name="Normal 2 4 3 2" xfId="516"/>
    <cellStyle name="Normal 2 4 4" xfId="517"/>
    <cellStyle name="Normal 2 5" xfId="518"/>
    <cellStyle name="Normal 2 5 2" xfId="519"/>
    <cellStyle name="Normal 2 5 2 2" xfId="520"/>
    <cellStyle name="Normal 2 5 3" xfId="521"/>
    <cellStyle name="Normal 2 5_KH đầu tư công 2018 Nông thôn mới" xfId="522"/>
    <cellStyle name="Normal 2 6" xfId="523"/>
    <cellStyle name="Normal 2 7" xfId="524"/>
    <cellStyle name="Normal 2 8" xfId="525"/>
    <cellStyle name="Normal 2 9" xfId="526"/>
    <cellStyle name="Normal 2_03KHđầutưcôngtrunghạn2016-2020làmngày21-3-2015gửiphòngHT" xfId="527"/>
    <cellStyle name="Normal 2_Du thao phu luc" xfId="528"/>
    <cellStyle name="Normal 20" xfId="529"/>
    <cellStyle name="Normal 21" xfId="530"/>
    <cellStyle name="Normal 22" xfId="531"/>
    <cellStyle name="Normal 23" xfId="532"/>
    <cellStyle name="Normal 23 2" xfId="533"/>
    <cellStyle name="Normal 24" xfId="534"/>
    <cellStyle name="Normal 24 2" xfId="535"/>
    <cellStyle name="Normal 25" xfId="536"/>
    <cellStyle name="Normal 25 2" xfId="537"/>
    <cellStyle name="Normal 26" xfId="538"/>
    <cellStyle name="Normal 26 2" xfId="539"/>
    <cellStyle name="Normal 27" xfId="540"/>
    <cellStyle name="Normal 27 2" xfId="541"/>
    <cellStyle name="Normal 28" xfId="542"/>
    <cellStyle name="Normal 28 2" xfId="543"/>
    <cellStyle name="Normal 29" xfId="544"/>
    <cellStyle name="Normal 29 2" xfId="545"/>
    <cellStyle name="Normal 3" xfId="546"/>
    <cellStyle name="Normal 3 2" xfId="547"/>
    <cellStyle name="Normal 3 2 2" xfId="548"/>
    <cellStyle name="Normal 3 2 3 2" xfId="549"/>
    <cellStyle name="Normal 3 3" xfId="550"/>
    <cellStyle name="Normal 3 3 2" xfId="551"/>
    <cellStyle name="Normal 3 3 3" xfId="552"/>
    <cellStyle name="Normal 3 3 3 2" xfId="553"/>
    <cellStyle name="Normal 3 3 4" xfId="554"/>
    <cellStyle name="Normal 3 3_KH đầu tư công 2018 Nông thôn mới" xfId="555"/>
    <cellStyle name="Normal 3 4" xfId="556"/>
    <cellStyle name="Normal 3_2. KH XDCB 2015 khoi van xã" xfId="557"/>
    <cellStyle name="Normal 30" xfId="558"/>
    <cellStyle name="Normal 30 2" xfId="559"/>
    <cellStyle name="Normal 30 2 2" xfId="560"/>
    <cellStyle name="Normal 31" xfId="561"/>
    <cellStyle name="Normal 31 2" xfId="562"/>
    <cellStyle name="Normal 31 2 2" xfId="563"/>
    <cellStyle name="Normal 31 3" xfId="564"/>
    <cellStyle name="Normal 31_KH đầu tư công 2018 Nông thôn mới" xfId="565"/>
    <cellStyle name="Normal 32" xfId="566"/>
    <cellStyle name="Normal 32 2" xfId="567"/>
    <cellStyle name="Normal 32 3" xfId="568"/>
    <cellStyle name="Normal 32_KH đầu tư công 2018 Nông thôn mới" xfId="569"/>
    <cellStyle name="Normal 33" xfId="570"/>
    <cellStyle name="Normal 33 2" xfId="571"/>
    <cellStyle name="Normal 34" xfId="572"/>
    <cellStyle name="Normal 34 2" xfId="573"/>
    <cellStyle name="Normal 35" xfId="574"/>
    <cellStyle name="Normal 35 2" xfId="575"/>
    <cellStyle name="Normal 36" xfId="576"/>
    <cellStyle name="Normal 37" xfId="577"/>
    <cellStyle name="Normal 38" xfId="578"/>
    <cellStyle name="Normal 38 2" xfId="579"/>
    <cellStyle name="Normal 39" xfId="580"/>
    <cellStyle name="Normal 4" xfId="581"/>
    <cellStyle name="Normal 4 2" xfId="582"/>
    <cellStyle name="Normal 4 3" xfId="583"/>
    <cellStyle name="Normal 4 3 2" xfId="584"/>
    <cellStyle name="Normal 4 3 3" xfId="585"/>
    <cellStyle name="Normal 4 3_03KHđầutưcôngtrunghạn2016-2020làmngày21-3-2015gửiphòngHT" xfId="586"/>
    <cellStyle name="Normal 4_03KHđầutưcôngtrunghạn2016-2020làmngày21-3-2015gửiphòngHT" xfId="587"/>
    <cellStyle name="Normal 40" xfId="588"/>
    <cellStyle name="Normal 41" xfId="589"/>
    <cellStyle name="Normal 42" xfId="590"/>
    <cellStyle name="Normal 43" xfId="591"/>
    <cellStyle name="Normal 43 2" xfId="592"/>
    <cellStyle name="Normal 43 3" xfId="593"/>
    <cellStyle name="Normal 43_TH" xfId="594"/>
    <cellStyle name="Normal 44" xfId="595"/>
    <cellStyle name="Normal 45" xfId="596"/>
    <cellStyle name="Normal 46" xfId="597"/>
    <cellStyle name="Normal 47" xfId="598"/>
    <cellStyle name="Normal 48" xfId="599"/>
    <cellStyle name="Normal 48 2" xfId="600"/>
    <cellStyle name="Normal 49" xfId="601"/>
    <cellStyle name="Normal 5" xfId="602"/>
    <cellStyle name="Normal 5 2" xfId="603"/>
    <cellStyle name="Normal 5 2 2" xfId="604"/>
    <cellStyle name="Normal 5 2 2 2" xfId="605"/>
    <cellStyle name="Normal 5 2 2_Nợ QT Huyền tổng hợp" xfId="606"/>
    <cellStyle name="Normal 5 2 3" xfId="607"/>
    <cellStyle name="Normal 5 2_03KHđầutưcôngtrunghạn2016-2020làmngày21-3-2015gửiphòngHT" xfId="608"/>
    <cellStyle name="Normal 5 3" xfId="609"/>
    <cellStyle name="Normal 6" xfId="610"/>
    <cellStyle name="Normal 6 2" xfId="611"/>
    <cellStyle name="Normal 6 3" xfId="612"/>
    <cellStyle name="Normal 7" xfId="613"/>
    <cellStyle name="Normal 7 2" xfId="614"/>
    <cellStyle name="Normal 7 3" xfId="615"/>
    <cellStyle name="Normal 8" xfId="616"/>
    <cellStyle name="Normal 8 2" xfId="617"/>
    <cellStyle name="Normal 8_Nợ QT Huyền tổng hợp" xfId="618"/>
    <cellStyle name="Normal 9" xfId="619"/>
    <cellStyle name="Normal 9 2" xfId="620"/>
    <cellStyle name="Normal 9 3" xfId="621"/>
    <cellStyle name="Normal 9_03KHđầutưcôngtrunghạn2016-2020làmngày21-3-2015gửiphòngHT" xfId="622"/>
    <cellStyle name="Normal_16.11.H-tổng hợp KH 2015" xfId="623"/>
    <cellStyle name="Normal_Bieu 4" xfId="624"/>
    <cellStyle name="Normal_Bieu mau (CV )" xfId="625"/>
    <cellStyle name="Normal_Danh muc CTXD" xfId="626"/>
    <cellStyle name="Normal_Ke hoach XDCB 2012 2" xfId="627"/>
    <cellStyle name="Normal_Sheet1" xfId="628"/>
    <cellStyle name="Normal_Sheet1 2" xfId="629"/>
    <cellStyle name="Normal_Sheet1 2 2" xfId="630"/>
    <cellStyle name="Normal_Sheet1 3" xfId="631"/>
    <cellStyle name="Normal_Sheet1 30" xfId="632"/>
    <cellStyle name="Normal_Sheet1 5 2" xfId="633"/>
    <cellStyle name="Normal_trung han-1" xfId="634"/>
    <cellStyle name="Normal_trung han-1 2" xfId="635"/>
    <cellStyle name="Normal_Vu Quan ly QH_BieuBaocaoQuyhoach2011" xfId="636"/>
    <cellStyle name="Normal1" xfId="637"/>
    <cellStyle name="Normale_ PESO ELETTR." xfId="638"/>
    <cellStyle name="Note 2" xfId="639"/>
    <cellStyle name="Note 2 2" xfId="640"/>
    <cellStyle name="Note 3" xfId="641"/>
    <cellStyle name="Note 3 2" xfId="642"/>
    <cellStyle name="Note 4" xfId="643"/>
    <cellStyle name="Œ…‹æØ‚è [0.00]_laroux" xfId="644"/>
    <cellStyle name="Œ…‹æØ‚è_laroux" xfId="645"/>
    <cellStyle name="oft Excel]_x000d__x000a_Comment=The open=/f lines load custom functions into the Paste Function list._x000d__x000a_Maximized=2_x000d__x000a_Basics=1_x000d__x000a_A" xfId="646"/>
    <cellStyle name="oft Excel]_x000d__x000a_Comment=The open=/f lines load custom functions into the Paste Function list._x000d__x000a_Maximized=3_x000d__x000a_Basics=1_x000d__x000a_A" xfId="647"/>
    <cellStyle name="omma [0]_Mktg Prog" xfId="648"/>
    <cellStyle name="ormal_Sheet1_1" xfId="649"/>
    <cellStyle name="Output 2" xfId="650"/>
    <cellStyle name="Output 3" xfId="651"/>
    <cellStyle name="Output 4" xfId="652"/>
    <cellStyle name="Pattern" xfId="653"/>
    <cellStyle name="Pattern 2" xfId="654"/>
    <cellStyle name="Pattern 3" xfId="655"/>
    <cellStyle name="Pattern 3 2" xfId="656"/>
    <cellStyle name="Percent" xfId="657" builtinId="5"/>
    <cellStyle name="Percent [2]" xfId="658"/>
    <cellStyle name="Percent 10" xfId="659"/>
    <cellStyle name="Percent 11" xfId="660"/>
    <cellStyle name="Percent 12" xfId="661"/>
    <cellStyle name="Percent 13" xfId="662"/>
    <cellStyle name="Percent 14" xfId="663"/>
    <cellStyle name="Percent 15" xfId="664"/>
    <cellStyle name="Percent 16" xfId="665"/>
    <cellStyle name="Percent 17" xfId="666"/>
    <cellStyle name="Percent 2" xfId="667"/>
    <cellStyle name="Percent 2 2" xfId="668"/>
    <cellStyle name="Percent 2 3" xfId="669"/>
    <cellStyle name="Percent 2 3 2" xfId="670"/>
    <cellStyle name="Percent 3" xfId="671"/>
    <cellStyle name="Percent 3 2" xfId="672"/>
    <cellStyle name="Percent 3 2 2" xfId="673"/>
    <cellStyle name="Percent 3 2 3" xfId="674"/>
    <cellStyle name="Percent 4" xfId="675"/>
    <cellStyle name="Percent 4 2" xfId="676"/>
    <cellStyle name="Percent 4 2 2" xfId="677"/>
    <cellStyle name="Percent 5" xfId="678"/>
    <cellStyle name="Percent 5 2" xfId="679"/>
    <cellStyle name="Percent 5 2 2" xfId="680"/>
    <cellStyle name="Percent 6" xfId="681"/>
    <cellStyle name="Percent 6 2" xfId="682"/>
    <cellStyle name="Percent 7" xfId="683"/>
    <cellStyle name="Percent 8" xfId="684"/>
    <cellStyle name="Percent 9" xfId="685"/>
    <cellStyle name="PERCENTAGE" xfId="686"/>
    <cellStyle name="PrePop Currency (0)" xfId="687"/>
    <cellStyle name="PrePop Currency (0) 2" xfId="688"/>
    <cellStyle name="PrePop Currency (0) 3" xfId="689"/>
    <cellStyle name="PrePop Currency (0) 3 2" xfId="690"/>
    <cellStyle name="PrePop Currency (0)_03KHđầutưcôngtrunghạn2016-2020làmngày21-3-2015gửiphòngHT" xfId="691"/>
    <cellStyle name="s]_x000d__x000a_spooler=yes_x000d__x000a_load=_x000d__x000a_Beep=yes_x000d__x000a_NullPort=None_x000d__x000a_BorderWidth=3_x000d__x000a_CursorBlinkRate=1200_x000d__x000a_DoubleClickSpeed=452_x000d__x000a_Programs=co" xfId="692"/>
    <cellStyle name="songuyen" xfId="693"/>
    <cellStyle name="style" xfId="694"/>
    <cellStyle name="Style 1" xfId="695"/>
    <cellStyle name="Style 1 2" xfId="696"/>
    <cellStyle name="Style 1 3" xfId="697"/>
    <cellStyle name="subhead" xfId="698"/>
    <cellStyle name="T" xfId="699"/>
    <cellStyle name="T 2" xfId="700"/>
    <cellStyle name="T_Book1" xfId="701"/>
    <cellStyle name="T_Book1_KBVP  BAO CAO THANG  07 NAM 2014" xfId="702"/>
    <cellStyle name="T_Book1_KBVP  BAO CAO THANG  07 NAM 2014_nguồn vốn sau KH2016 còn chưa pk" xfId="703"/>
    <cellStyle name="T_Book1_KBVP  BAO CAO THANG  07 NAM 2014_TH" xfId="704"/>
    <cellStyle name="T_Book1_nguồn vốn sau KH2016 còn chưa pk" xfId="705"/>
    <cellStyle name="T_Book1_NSTT" xfId="706"/>
    <cellStyle name="T_Book1_NSTT_nguồn vốn sau KH2016 còn chưa pk" xfId="707"/>
    <cellStyle name="T_Book1_NSTT_TH" xfId="708"/>
    <cellStyle name="T_Book1_TH" xfId="709"/>
    <cellStyle name="T_KBVP  BAO CAO THANG  07 NAM 2014" xfId="710"/>
    <cellStyle name="T_KBVP  BAO CAO THANG  07 NAM 2014_nguồn vốn sau KH2016 còn chưa pk" xfId="711"/>
    <cellStyle name="T_KBVP  BAO CAO THANG  07 NAM 2014_TH" xfId="712"/>
    <cellStyle name="T_nguồn vốn sau KH2016 còn chưa pk" xfId="713"/>
    <cellStyle name="T_NSTT" xfId="714"/>
    <cellStyle name="T_NSTT_nguồn vốn sau KH2016 còn chưa pk" xfId="715"/>
    <cellStyle name="T_NSTT_TH" xfId="716"/>
    <cellStyle name="T_TH" xfId="717"/>
    <cellStyle name="T_tho cu mau" xfId="718"/>
    <cellStyle name="T_tho cu mau_KBVP  BAO CAO THANG  07 NAM 2014" xfId="719"/>
    <cellStyle name="T_tho cu mau_KBVP  BAO CAO THANG  07 NAM 2014_nguồn vốn sau KH2016 còn chưa pk" xfId="720"/>
    <cellStyle name="T_tho cu mau_KBVP  BAO CAO THANG  07 NAM 2014_TH" xfId="721"/>
    <cellStyle name="T_tho cu mau_nguồn vốn sau KH2016 còn chưa pk" xfId="722"/>
    <cellStyle name="T_tho cu mau_NSTT" xfId="723"/>
    <cellStyle name="T_tho cu mau_NSTT_nguồn vốn sau KH2016 còn chưa pk" xfId="724"/>
    <cellStyle name="T_tho cu mau_NSTT_TH" xfId="725"/>
    <cellStyle name="T_tho cu mau_TH" xfId="726"/>
    <cellStyle name="Text Indent A" xfId="727"/>
    <cellStyle name="Text Indent B" xfId="728"/>
    <cellStyle name="Text Indent B 2" xfId="729"/>
    <cellStyle name="Text Indent B 3" xfId="730"/>
    <cellStyle name="Text Indent B 3 2" xfId="731"/>
    <cellStyle name="Text Indent B_03KHđầutưcôngtrunghạn2016-2020làmngày21-3-2015gửiphòngHT" xfId="732"/>
    <cellStyle name="th" xfId="733"/>
    <cellStyle name="th 2" xfId="734"/>
    <cellStyle name="th_TH" xfId="735"/>
    <cellStyle name="þ_x001d_ð¤_x000c_¯þ_x0014__x000d_¨þU_x0001_À_x0004_ _x0015__x000f__x0001__x0001_" xfId="736"/>
    <cellStyle name="þ_x001d_ð·_x000c_æþ'_x000d_ßþU_x0001_Ø_x0005_ü_x0014__x0007__x0001__x0001_" xfId="737"/>
    <cellStyle name="þ_x001d_ðÇ%Uý—&amp;Hý9_x0008_Ÿ s_x000a__x0007__x0001__x0001_" xfId="738"/>
    <cellStyle name="Title 2" xfId="739"/>
    <cellStyle name="Title 3" xfId="740"/>
    <cellStyle name="Title 4" xfId="741"/>
    <cellStyle name="Tong so" xfId="742"/>
    <cellStyle name="tong so 1" xfId="743"/>
    <cellStyle name="Tong so_nguồn vốn sau KH2016 còn chưa pk" xfId="744"/>
    <cellStyle name="Total 2" xfId="745"/>
    <cellStyle name="Total 3" xfId="746"/>
    <cellStyle name="Total 4" xfId="747"/>
    <cellStyle name="Valuta (0)_CALPREZZ" xfId="748"/>
    <cellStyle name="Valuta_ PESO ELETTR." xfId="749"/>
    <cellStyle name="VANG1" xfId="750"/>
    <cellStyle name="viet" xfId="751"/>
    <cellStyle name="viet 2" xfId="752"/>
    <cellStyle name="viet2" xfId="753"/>
    <cellStyle name="viet2 2" xfId="754"/>
    <cellStyle name="vn_time" xfId="755"/>
    <cellStyle name="vnhead3" xfId="756"/>
    <cellStyle name="Währung [0]_UXO VII" xfId="757"/>
    <cellStyle name="Währung_UXO VII" xfId="758"/>
    <cellStyle name="Warning Text 2" xfId="759"/>
    <cellStyle name="Warning Text 3" xfId="760"/>
    <cellStyle name="Warning Text 4" xfId="761"/>
    <cellStyle name="xan1" xfId="762"/>
    <cellStyle name="xuan" xfId="763"/>
    <cellStyle name=" [0.00]_ Att. 1- Cover" xfId="764"/>
    <cellStyle name="_ Att. 1- Cover" xfId="765"/>
    <cellStyle name="?_ Att. 1- Cover" xfId="766"/>
    <cellStyle name="똿뗦먛귟 [0.00]_PRODUCT DETAIL Q1" xfId="767"/>
    <cellStyle name="똿뗦먛귟_PRODUCT DETAIL Q1" xfId="768"/>
    <cellStyle name="믅됞 [0.00]_PRODUCT DETAIL Q1" xfId="769"/>
    <cellStyle name="믅됞_PRODUCT DETAIL Q1" xfId="770"/>
    <cellStyle name="백분율_95" xfId="771"/>
    <cellStyle name="뷭?_BOOKSHIP" xfId="772"/>
    <cellStyle name="안건회계법인" xfId="773"/>
    <cellStyle name="콤마 [ - 유형1" xfId="774"/>
    <cellStyle name="콤마 [ - 유형2" xfId="775"/>
    <cellStyle name="콤마 [ - 유형3" xfId="776"/>
    <cellStyle name="콤마 [ - 유형4" xfId="777"/>
    <cellStyle name="콤마 [ - 유형5" xfId="778"/>
    <cellStyle name="콤마 [ - 유형6" xfId="779"/>
    <cellStyle name="콤마 [ - 유형7" xfId="780"/>
    <cellStyle name="콤마 [ - 유형8" xfId="781"/>
    <cellStyle name="콤마 [0]_ 비목별 월별기술 " xfId="782"/>
    <cellStyle name="콤마_ 비목별 월별기술 " xfId="783"/>
    <cellStyle name="통화 [0]_1202" xfId="784"/>
    <cellStyle name="통화_1202" xfId="785"/>
    <cellStyle name="표준_(정보부문)월별인원계획" xfId="786"/>
    <cellStyle name="一般_00Q3902REV.1" xfId="787"/>
    <cellStyle name="千分位[0]_00Q3902REV.1" xfId="788"/>
    <cellStyle name="千分位_00Q3902REV.1" xfId="789"/>
    <cellStyle name="桁区切り_NADUONG BQ (Draft)" xfId="790"/>
    <cellStyle name="標準_BQ（業者）" xfId="791"/>
    <cellStyle name="貨幣 [0]_00Q3902REV.1" xfId="792"/>
    <cellStyle name="貨幣[0]_BRE" xfId="793"/>
    <cellStyle name="貨幣_00Q3902REV.1" xfId="794"/>
    <cellStyle name="通貨_MITSUI1_BQ" xfId="79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28</xdr:row>
      <xdr:rowOff>0</xdr:rowOff>
    </xdr:from>
    <xdr:to>
      <xdr:col>1</xdr:col>
      <xdr:colOff>104775</xdr:colOff>
      <xdr:row>28</xdr:row>
      <xdr:rowOff>38100</xdr:rowOff>
    </xdr:to>
    <xdr:sp macro="" textlink="">
      <xdr:nvSpPr>
        <xdr:cNvPr id="2"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7"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8"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9"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0"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1"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2"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3"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4"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5"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6"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7"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8"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39"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0"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1"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2"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3"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4"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5"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6"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7"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8"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49"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0"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1"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2"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3"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4"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5"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6"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7"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8"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59"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0"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1"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2"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3"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4"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5"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6"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7"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8"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69"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0"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1"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2"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3"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4"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5"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6"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7"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8"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79"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0"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1"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2"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3"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4"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5"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6"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7"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8"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89"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0"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1"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2"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3"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4"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5"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6"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7"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8"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99"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0"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1"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2"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3"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4"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5"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6"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7"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8"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09"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0"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1"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2"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3"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4"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5"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6"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7"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8"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19"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0"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1"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2"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3"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4"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5"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6"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7"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8"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29"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0"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1"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2"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3"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4"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5"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6"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7"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8"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39"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0"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1"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2"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3"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4"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5"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6"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7"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8"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49"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0"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1"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2"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3"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4"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5"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6"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7"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8"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59"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0"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1"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2"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3"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4"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5"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6"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7"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8"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69"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0"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1"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2"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3"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4"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5"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6"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7"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8"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79"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0"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1"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2"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3"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4"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5"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6"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7"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8"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89"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0"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1"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2"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3"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4"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5"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6"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7"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8"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199"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0"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1"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2"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3"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4"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5"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6"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7"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8"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09"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0"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1"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2"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3"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4"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5"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6"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7"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8"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19"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0"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1"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2"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3"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4"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5"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6"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7"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8"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29"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0"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1"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2"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3"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4"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5"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6"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7"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8"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39"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0"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1"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2"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3"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4"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5"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6"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7"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8"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49"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0"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1"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2"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3"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4"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5"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6"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7"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8"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59"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0"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1"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2"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3"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4" name="Text Box 29"/>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5" name="Text Box 30"/>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6" name="Text Box 31"/>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7" name="Text Box 32"/>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8" name="Text Box 33"/>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69" name="Text Box 26"/>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70" name="Text Box 27"/>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twoCellAnchor editAs="oneCell">
    <xdr:from>
      <xdr:col>1</xdr:col>
      <xdr:colOff>0</xdr:colOff>
      <xdr:row>28</xdr:row>
      <xdr:rowOff>0</xdr:rowOff>
    </xdr:from>
    <xdr:to>
      <xdr:col>1</xdr:col>
      <xdr:colOff>104775</xdr:colOff>
      <xdr:row>28</xdr:row>
      <xdr:rowOff>38100</xdr:rowOff>
    </xdr:to>
    <xdr:sp macro="" textlink="">
      <xdr:nvSpPr>
        <xdr:cNvPr id="271" name="Text Box 28"/>
        <xdr:cNvSpPr txBox="1">
          <a:spLocks noChangeArrowheads="1"/>
        </xdr:cNvSpPr>
      </xdr:nvSpPr>
      <xdr:spPr bwMode="auto">
        <a:xfrm>
          <a:off x="428625" y="14678025"/>
          <a:ext cx="104775" cy="38100"/>
        </a:xfrm>
        <a:prstGeom prst="rect">
          <a:avLst/>
        </a:prstGeom>
        <a:noFill/>
        <a:ln w="9525">
          <a:no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10</xdr:row>
      <xdr:rowOff>0</xdr:rowOff>
    </xdr:from>
    <xdr:to>
      <xdr:col>1</xdr:col>
      <xdr:colOff>104775</xdr:colOff>
      <xdr:row>10</xdr:row>
      <xdr:rowOff>19050</xdr:rowOff>
    </xdr:to>
    <xdr:sp macro="" textlink="">
      <xdr:nvSpPr>
        <xdr:cNvPr id="513872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2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2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3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4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5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6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7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8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79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0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1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2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3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4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5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6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7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8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89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0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1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2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3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4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5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6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7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8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9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9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9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9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9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9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3899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899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899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899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0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1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2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3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4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5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6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7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8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09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0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1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2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3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4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5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6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7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8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19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0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1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2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3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4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5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6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7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8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29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0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1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2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3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4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5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6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7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8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39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0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1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2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3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4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5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5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5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5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5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3945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8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49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0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1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2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3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4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5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56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6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7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8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59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0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1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2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3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4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5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6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7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8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69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0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1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2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3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4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5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6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7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8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79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0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1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2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083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3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4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5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6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7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8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89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0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1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2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3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4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5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6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7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8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099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0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1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2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3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4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5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6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7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8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09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0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1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2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3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4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5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6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7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8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19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0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1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2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3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4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5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6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7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8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29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0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1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2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3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4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5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6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37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7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8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39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0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1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2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3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4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5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6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7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8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49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0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1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2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3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4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5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6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7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8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59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0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1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2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3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164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4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5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6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7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8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69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0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1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2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3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4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5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6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7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8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79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0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1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2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3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4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5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6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7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8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89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0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1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2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3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4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5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6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7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8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199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0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1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2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3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4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5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6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7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8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09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0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1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2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3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4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5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6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7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18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8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19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0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1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2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3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4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5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6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7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8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29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0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1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2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3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4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4"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5"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6"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7"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8"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59"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0"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1"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2"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3"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4"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5"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6"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6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7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1"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2"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3"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4"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5"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6"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7"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8"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89"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0"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1"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2"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3"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7"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8"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399"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0"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1"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2"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3"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4"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5"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6"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7"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8"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09"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0"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1"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2"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3"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4"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5"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6"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7"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8"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19"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0"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1"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2"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3"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4"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5"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6"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7"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8"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29"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0"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1"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2"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3"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4"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5"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6"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7"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8"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39"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0"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1"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2"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3" name="Text Box 29"/>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4" name="Text Box 30"/>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5" name="Text Box 31"/>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6" name="Text Box 32"/>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7" name="Text Box 33"/>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8" name="Text Box 26"/>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49" name="Text Box 27"/>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19050</xdr:rowOff>
    </xdr:to>
    <xdr:sp macro="" textlink="">
      <xdr:nvSpPr>
        <xdr:cNvPr id="5142450" name="Text Box 28"/>
        <xdr:cNvSpPr txBox="1">
          <a:spLocks noChangeArrowheads="1"/>
        </xdr:cNvSpPr>
      </xdr:nvSpPr>
      <xdr:spPr bwMode="auto">
        <a:xfrm>
          <a:off x="419100" y="31432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5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6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7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8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49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0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1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2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3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4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5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6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7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8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59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0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1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2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3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4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5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6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7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8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69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0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1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2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3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4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5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6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7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8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79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0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1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2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3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4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5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6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7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8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4"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5"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6"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7"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8"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899"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0"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1"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2"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3"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4"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5"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6"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0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1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1"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2"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3"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4"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5"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6"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7"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8"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29"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0"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1"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2"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3"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7"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8"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39"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0"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1"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2"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3"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4"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5"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6"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7"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8"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49"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0"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1"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2"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3"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4"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5"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6"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7"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8"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59"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0"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1"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2"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3"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4"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5"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6"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7"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8"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69"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0"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1"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2"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3"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4"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5"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6"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7"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8"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79"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0"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1"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2"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3" name="Text Box 29"/>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4" name="Text Box 30"/>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5" name="Text Box 31"/>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6" name="Text Box 32"/>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7" name="Text Box 33"/>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8" name="Text Box 26"/>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89" name="Text Box 27"/>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10</xdr:row>
      <xdr:rowOff>0</xdr:rowOff>
    </xdr:from>
    <xdr:to>
      <xdr:col>1</xdr:col>
      <xdr:colOff>104775</xdr:colOff>
      <xdr:row>10</xdr:row>
      <xdr:rowOff>32766</xdr:rowOff>
    </xdr:to>
    <xdr:sp macro="" textlink="">
      <xdr:nvSpPr>
        <xdr:cNvPr id="5142990" name="Text Box 28"/>
        <xdr:cNvSpPr txBox="1">
          <a:spLocks noChangeArrowheads="1"/>
        </xdr:cNvSpPr>
      </xdr:nvSpPr>
      <xdr:spPr bwMode="auto">
        <a:xfrm>
          <a:off x="419100" y="31432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299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0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1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2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3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4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5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6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7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8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09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0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1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2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3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4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5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6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7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8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19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0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1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2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3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4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5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26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29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1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2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4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39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2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4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5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5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8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6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3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5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6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8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7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38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0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1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2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3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4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5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6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7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8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89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0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1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2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3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4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5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6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7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8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399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0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1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2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3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4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5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6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07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0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0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2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3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5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1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0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3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2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3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6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49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4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6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7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59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6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1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2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3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4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5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6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7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8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69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0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1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2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3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4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5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6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7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8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79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0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1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2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3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4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5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6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7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488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8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89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1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2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3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4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5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6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7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8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499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0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1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2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3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4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5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6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7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8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09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0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1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2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3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4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5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6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7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8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19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0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1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2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3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4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5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6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7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8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29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0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1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2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3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4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5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6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7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8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39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0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1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42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2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3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4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5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6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7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8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49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0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1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2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3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4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5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6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7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8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59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0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1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2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3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4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5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6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7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8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569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69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0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1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2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3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4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5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7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79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0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1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2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3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4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5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89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0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1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2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3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4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599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1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2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4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09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2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1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2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3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4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5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6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7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8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29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0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1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2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3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4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5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6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7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8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39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0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1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2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3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4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5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6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7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8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49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650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3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4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5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6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8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5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2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3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4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5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6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6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0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2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3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4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5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7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0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2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3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5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8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0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3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69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0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4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5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6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7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8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09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0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1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2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3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4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5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6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7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8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19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0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1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2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3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4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5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6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7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8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29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0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31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4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5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6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7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8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39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3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4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5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6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7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8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49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1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3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4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5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6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7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8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59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1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2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3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4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5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6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7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8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69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0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1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2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3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4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5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6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7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8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79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0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1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2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3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4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785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5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6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7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8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89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0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1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2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3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4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5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6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7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8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799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0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1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2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3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4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5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6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7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8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09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0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1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12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2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3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4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5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6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7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8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19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0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1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2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3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4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5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6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7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8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29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0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1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2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3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4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5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6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7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39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0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1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2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3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4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5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7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49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0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1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2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3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4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5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59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0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1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2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3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4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6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6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7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8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69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0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1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2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3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4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5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6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7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8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79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0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1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2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3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4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5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6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7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8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89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0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1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2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893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89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5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8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0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3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5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6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8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1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3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4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5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6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8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2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2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3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4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5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6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3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0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2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3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4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5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4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7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8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49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0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1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2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3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4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5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6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7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8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59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0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1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2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3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4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5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6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7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8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69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0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1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2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3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4974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7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6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89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4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6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7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4999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4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5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6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7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8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09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3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4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5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6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7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8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19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1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3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4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5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6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7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28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8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29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0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1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2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3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4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5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6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7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8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39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0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1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2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3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4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5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6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7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8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49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0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1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2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3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4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055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5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6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7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8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59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0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1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2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3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4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5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6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7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8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69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0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1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2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3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4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5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6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7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8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79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0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1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2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3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4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5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6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7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8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89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0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1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2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3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4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5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6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7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8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099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0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1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2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3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4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5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6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7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0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09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0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1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2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3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4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5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6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7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8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19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0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1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2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3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4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5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6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7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8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29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0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1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2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3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4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5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36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8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39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1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2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4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6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49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2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7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5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0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5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8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6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1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3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5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6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8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79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0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1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2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3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4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5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6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7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8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8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19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0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1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2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3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4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5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6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7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8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199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0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1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2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3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4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5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6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4"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5"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6"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7"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8"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79"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0"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1"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2"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3"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4"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5"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6"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8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09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1"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2"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3"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4"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5"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6"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7"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8"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09"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0"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1"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2"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3"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7"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8"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19"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0"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1"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2"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3"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4"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5"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6"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7"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8"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29"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0"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1"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2"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3"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4"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5"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6"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7"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8"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39"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0"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1"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2"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3"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4"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5"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6"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7"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8"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49"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0"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1"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2"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3"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4"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5"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6"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7"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8"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59"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0"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1"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2"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3" name="Text Box 29"/>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4" name="Text Box 30"/>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5" name="Text Box 31"/>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6" name="Text Box 32"/>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7" name="Text Box 33"/>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8" name="Text Box 26"/>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69" name="Text Box 27"/>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19050</xdr:rowOff>
    </xdr:to>
    <xdr:sp macro="" textlink="">
      <xdr:nvSpPr>
        <xdr:cNvPr id="5152170" name="Text Box 28"/>
        <xdr:cNvSpPr txBox="1">
          <a:spLocks noChangeArrowheads="1"/>
        </xdr:cNvSpPr>
      </xdr:nvSpPr>
      <xdr:spPr bwMode="auto">
        <a:xfrm>
          <a:off x="419100" y="11296650"/>
          <a:ext cx="104775"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19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0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2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3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5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7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2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0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3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8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3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1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6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49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2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4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6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7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59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0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4"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5"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6"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7"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8"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19"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0"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1"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2"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3"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4"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5"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6"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2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3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1"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2"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3"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4"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5"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6"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7"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8"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49"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0"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1"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2"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3"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7"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8"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59"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0"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1"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2"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3"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4"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5"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6"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7"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8"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69"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0"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1"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2"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3"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4"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5"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6"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7"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8"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79"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0"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1"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2"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3"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4"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5"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6"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7"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8"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89"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0"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1"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2"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3"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4"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5"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6"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7"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8"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699"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0"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1"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2"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3" name="Text Box 29"/>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4" name="Text Box 30"/>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5" name="Text Box 31"/>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6" name="Text Box 32"/>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7" name="Text Box 33"/>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8" name="Text Box 26"/>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09" name="Text Box 27"/>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0</xdr:colOff>
      <xdr:row>16</xdr:row>
      <xdr:rowOff>0</xdr:rowOff>
    </xdr:from>
    <xdr:to>
      <xdr:col>1</xdr:col>
      <xdr:colOff>104775</xdr:colOff>
      <xdr:row>16</xdr:row>
      <xdr:rowOff>31242</xdr:rowOff>
    </xdr:to>
    <xdr:sp macro="" textlink="">
      <xdr:nvSpPr>
        <xdr:cNvPr id="5152710" name="Text Box 28"/>
        <xdr:cNvSpPr txBox="1">
          <a:spLocks noChangeArrowheads="1"/>
        </xdr:cNvSpPr>
      </xdr:nvSpPr>
      <xdr:spPr bwMode="auto">
        <a:xfrm>
          <a:off x="419100" y="11296650"/>
          <a:ext cx="104775" cy="57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ongbac-prmumyd\gh\KL%20Than%20HL%2015-05-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LMT"/>
      <sheetName val="PL1"/>
      <sheetName val="PL2"/>
      <sheetName val="KLTT"/>
      <sheetName val="TKT"/>
      <sheetName val="DG"/>
      <sheetName val="xedap"/>
      <sheetName val="san hang rao"/>
      <sheetName val="Ttin"/>
      <sheetName val="Dienngoai"/>
      <sheetName val="be canh"/>
      <sheetName val="ga ra"/>
      <sheetName val="Nuoct"/>
      <sheetName val="DN"/>
      <sheetName val="TLNtruc"/>
      <sheetName val="TLbe"/>
      <sheetName val="CTNUOC"/>
      <sheetName val="TL coc"/>
      <sheetName val="TL than"/>
      <sheetName val="KLchitiet"/>
      <sheetName val="GVLDHT"/>
      <sheetName val="DGCT"/>
      <sheetName val="CPLT"/>
      <sheetName val="10000000"/>
      <sheetName val="00000000"/>
      <sheetName val="00000001"/>
      <sheetName val="20000000"/>
      <sheetName val="30000000"/>
      <sheetName val="40000000"/>
      <sheetName val="XL4Test5"/>
      <sheetName val="chitimc"/>
      <sheetName val="dongia (2)"/>
      <sheetName val="LKVL-CK-HT-GD1"/>
      <sheetName val="giathanh1"/>
      <sheetName val="THPDMoi  (2)"/>
      <sheetName val="gtrinh"/>
      <sheetName val="phuluc1"/>
      <sheetName val="TONG HOP VL-NC"/>
      <sheetName val="lam-moi"/>
      <sheetName val="chitiet"/>
      <sheetName val="TONGKE3p "/>
      <sheetName val="Du_lieu"/>
      <sheetName val="TH VL, NC, DDHT Thanhphuoc"/>
      <sheetName val="#REF"/>
      <sheetName val="DONGIA"/>
      <sheetName val="gvl"/>
      <sheetName val="thao-go"/>
      <sheetName val="DON GIA"/>
      <sheetName val="TONGKE-HT"/>
      <sheetName val="dtxl"/>
      <sheetName val="t-h HA THE"/>
      <sheetName val="CHITIET VL-NC-TT -1p"/>
      <sheetName val="TONG HOP VL-NC TT"/>
      <sheetName val="TNHCHINH"/>
      <sheetName val="TH XL"/>
      <sheetName val="CHITIET VL-NC"/>
      <sheetName val="VC"/>
      <sheetName val="KH-Q1,Q2,01"/>
      <sheetName val="Tiepdia"/>
      <sheetName val="CHITIET VL-NC-TT-3p"/>
      <sheetName val="TDTKP"/>
      <sheetName val="TDTKP1"/>
      <sheetName val="KPVC-BD "/>
      <sheetName val="VCV-BE-TONG"/>
      <sheetName val="san_hang_rao"/>
      <sheetName val="be_canh"/>
      <sheetName val="ga_ra"/>
      <sheetName val="TL_coc"/>
      <sheetName val="TL_than"/>
      <sheetName val="san_hang_rao1"/>
      <sheetName val="be_canh1"/>
      <sheetName val="ga_ra1"/>
      <sheetName val="TL_coc1"/>
      <sheetName val="TL_than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sheetData sheetId="65"/>
      <sheetData sheetId="66"/>
      <sheetData sheetId="67"/>
      <sheetData sheetId="68"/>
      <sheetData sheetId="69"/>
      <sheetData sheetId="70"/>
      <sheetData sheetId="71"/>
      <sheetData sheetId="72"/>
      <sheetData sheetId="7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C00000"/>
    <pageSetUpPr fitToPage="1"/>
  </sheetPr>
  <dimension ref="A1:AH56"/>
  <sheetViews>
    <sheetView workbookViewId="0">
      <selection sqref="A1:H1"/>
    </sheetView>
  </sheetViews>
  <sheetFormatPr defaultColWidth="7.125" defaultRowHeight="15"/>
  <cols>
    <col min="1" max="1" width="7.125" style="56" customWidth="1"/>
    <col min="2" max="2" width="56" style="57" customWidth="1"/>
    <col min="3" max="3" width="19.375" style="57" hidden="1" customWidth="1"/>
    <col min="4" max="4" width="16.875" style="57" hidden="1" customWidth="1"/>
    <col min="5" max="5" width="16.75" style="57" hidden="1" customWidth="1"/>
    <col min="6" max="6" width="19.875" style="57" customWidth="1"/>
    <col min="7" max="7" width="14.25" style="57" hidden="1" customWidth="1"/>
    <col min="8" max="8" width="12" style="57" hidden="1" customWidth="1"/>
    <col min="9" max="9" width="12.875" style="57" customWidth="1"/>
    <col min="10" max="10" width="13.75" style="57" hidden="1" customWidth="1"/>
    <col min="11" max="12" width="15.125" style="57" customWidth="1"/>
    <col min="13" max="14" width="12.875" style="57" customWidth="1"/>
    <col min="15" max="15" width="13.875" style="57" customWidth="1"/>
    <col min="16" max="16" width="13.75" style="57" customWidth="1"/>
    <col min="17" max="17" width="15.125" style="57" customWidth="1"/>
    <col min="18" max="18" width="15.125" style="57" hidden="1" customWidth="1"/>
    <col min="19" max="20" width="16" style="57" hidden="1" customWidth="1"/>
    <col min="21" max="21" width="30.25" style="71" hidden="1" customWidth="1"/>
    <col min="22" max="22" width="13.625" style="57" hidden="1" customWidth="1"/>
    <col min="23" max="31" width="10.875" style="57" hidden="1" customWidth="1"/>
    <col min="32" max="32" width="15" style="56" customWidth="1"/>
    <col min="33" max="213" width="10.875" style="57" customWidth="1"/>
    <col min="214" max="214" width="7.125" style="57" customWidth="1"/>
    <col min="215" max="215" width="53.25" style="57" customWidth="1"/>
    <col min="216" max="255" width="0" style="57" hidden="1" customWidth="1"/>
    <col min="256" max="16384" width="7.125" style="57"/>
  </cols>
  <sheetData>
    <row r="1" spans="1:34" s="5" customFormat="1" ht="22.5" customHeight="1">
      <c r="A1" s="554" t="s">
        <v>389</v>
      </c>
      <c r="B1" s="554"/>
      <c r="C1" s="554"/>
      <c r="D1" s="554"/>
      <c r="E1" s="554"/>
      <c r="F1" s="554"/>
      <c r="G1" s="554"/>
      <c r="H1" s="554"/>
      <c r="I1" s="55"/>
      <c r="U1" s="6"/>
      <c r="AF1" s="87"/>
    </row>
    <row r="2" spans="1:34" s="5" customFormat="1" ht="30" customHeight="1">
      <c r="A2" s="555" t="s">
        <v>222</v>
      </c>
      <c r="B2" s="555"/>
      <c r="C2" s="555"/>
      <c r="D2" s="555"/>
      <c r="E2" s="555"/>
      <c r="F2" s="555"/>
      <c r="G2" s="555"/>
      <c r="H2" s="555"/>
      <c r="I2" s="555"/>
      <c r="J2" s="555"/>
      <c r="K2" s="555"/>
      <c r="L2" s="555"/>
      <c r="M2" s="555"/>
      <c r="N2" s="555"/>
      <c r="O2" s="555"/>
      <c r="P2" s="555"/>
      <c r="Q2" s="555"/>
      <c r="R2" s="555"/>
      <c r="S2" s="555"/>
      <c r="T2" s="555"/>
      <c r="U2" s="555"/>
      <c r="V2" s="555"/>
      <c r="W2" s="555"/>
      <c r="X2" s="555"/>
      <c r="Y2" s="555"/>
      <c r="Z2" s="555"/>
      <c r="AA2" s="555"/>
      <c r="AB2" s="555"/>
      <c r="AC2" s="555"/>
      <c r="AD2" s="555"/>
      <c r="AE2" s="555"/>
      <c r="AF2" s="87"/>
    </row>
    <row r="3" spans="1:34" s="5" customFormat="1" ht="30" customHeight="1">
      <c r="A3" s="556" t="s">
        <v>223</v>
      </c>
      <c r="B3" s="556"/>
      <c r="C3" s="556"/>
      <c r="D3" s="556"/>
      <c r="E3" s="556"/>
      <c r="F3" s="556"/>
      <c r="G3" s="556"/>
      <c r="H3" s="556"/>
      <c r="I3" s="556"/>
      <c r="J3" s="556"/>
      <c r="K3" s="556"/>
      <c r="L3" s="556"/>
      <c r="M3" s="556"/>
      <c r="N3" s="556"/>
      <c r="O3" s="556"/>
      <c r="P3" s="556"/>
      <c r="Q3" s="556"/>
      <c r="R3" s="556"/>
      <c r="S3" s="556"/>
      <c r="T3" s="556"/>
      <c r="U3" s="556"/>
      <c r="V3" s="556"/>
      <c r="W3" s="556"/>
      <c r="X3" s="556"/>
      <c r="Y3" s="556"/>
      <c r="Z3" s="556"/>
      <c r="AA3" s="556"/>
      <c r="AB3" s="556"/>
      <c r="AC3" s="556"/>
      <c r="AD3" s="556"/>
      <c r="AE3" s="556"/>
      <c r="AF3" s="87"/>
    </row>
    <row r="4" spans="1:34" ht="41.25" customHeight="1">
      <c r="A4" s="558"/>
      <c r="B4" s="558"/>
      <c r="C4" s="558"/>
      <c r="D4" s="558"/>
      <c r="E4" s="558"/>
      <c r="F4" s="558"/>
      <c r="G4" s="558"/>
      <c r="H4" s="558"/>
      <c r="I4" s="558"/>
      <c r="J4" s="558"/>
      <c r="K4" s="558"/>
      <c r="L4" s="558"/>
      <c r="M4" s="558"/>
      <c r="N4" s="558"/>
      <c r="O4" s="558"/>
      <c r="P4" s="558"/>
      <c r="Q4" s="72" t="s">
        <v>206</v>
      </c>
      <c r="R4" s="58"/>
      <c r="S4" s="58"/>
      <c r="T4" s="58"/>
      <c r="U4" s="58"/>
      <c r="V4" s="58"/>
      <c r="W4" s="58"/>
      <c r="X4" s="58"/>
      <c r="Y4" s="58"/>
      <c r="Z4" s="58"/>
      <c r="AA4" s="58"/>
      <c r="AB4" s="58"/>
      <c r="AC4" s="58"/>
      <c r="AD4" s="58" t="s">
        <v>224</v>
      </c>
    </row>
    <row r="5" spans="1:34" ht="42.6" customHeight="1">
      <c r="A5" s="557" t="s">
        <v>225</v>
      </c>
      <c r="B5" s="557" t="s">
        <v>207</v>
      </c>
      <c r="C5" s="557" t="s">
        <v>226</v>
      </c>
      <c r="D5" s="557"/>
      <c r="E5" s="557"/>
      <c r="F5" s="557" t="s">
        <v>407</v>
      </c>
      <c r="G5" s="557"/>
      <c r="H5" s="557"/>
      <c r="I5" s="557" t="s">
        <v>227</v>
      </c>
      <c r="J5" s="557" t="s">
        <v>228</v>
      </c>
      <c r="K5" s="557" t="s">
        <v>229</v>
      </c>
      <c r="L5" s="557" t="s">
        <v>230</v>
      </c>
      <c r="M5" s="557"/>
      <c r="N5" s="557"/>
      <c r="O5" s="557" t="s">
        <v>231</v>
      </c>
      <c r="P5" s="557" t="s">
        <v>232</v>
      </c>
      <c r="Q5" s="557" t="s">
        <v>233</v>
      </c>
      <c r="R5" s="557" t="s">
        <v>234</v>
      </c>
      <c r="S5" s="557" t="s">
        <v>235</v>
      </c>
      <c r="T5" s="557" t="s">
        <v>236</v>
      </c>
      <c r="U5" s="557" t="s">
        <v>10</v>
      </c>
      <c r="V5" s="557" t="s">
        <v>28</v>
      </c>
      <c r="W5" s="557" t="s">
        <v>31</v>
      </c>
      <c r="X5" s="557" t="s">
        <v>42</v>
      </c>
      <c r="Y5" s="557" t="s">
        <v>33</v>
      </c>
      <c r="Z5" s="557" t="s">
        <v>32</v>
      </c>
      <c r="AA5" s="557" t="s">
        <v>29</v>
      </c>
      <c r="AB5" s="557" t="s">
        <v>27</v>
      </c>
      <c r="AC5" s="557" t="s">
        <v>38</v>
      </c>
      <c r="AD5" s="557" t="s">
        <v>30</v>
      </c>
      <c r="AE5" s="557" t="s">
        <v>237</v>
      </c>
      <c r="AF5" s="557" t="s">
        <v>10</v>
      </c>
    </row>
    <row r="6" spans="1:34" ht="48" customHeight="1">
      <c r="A6" s="557"/>
      <c r="B6" s="557"/>
      <c r="C6" s="557" t="s">
        <v>238</v>
      </c>
      <c r="D6" s="557" t="s">
        <v>239</v>
      </c>
      <c r="E6" s="557" t="s">
        <v>240</v>
      </c>
      <c r="F6" s="557"/>
      <c r="G6" s="557"/>
      <c r="H6" s="557"/>
      <c r="I6" s="557"/>
      <c r="J6" s="557"/>
      <c r="K6" s="557"/>
      <c r="L6" s="557" t="s">
        <v>18</v>
      </c>
      <c r="M6" s="557" t="s">
        <v>241</v>
      </c>
      <c r="N6" s="557"/>
      <c r="O6" s="557"/>
      <c r="P6" s="557"/>
      <c r="Q6" s="557"/>
      <c r="R6" s="557"/>
      <c r="S6" s="557"/>
      <c r="T6" s="557"/>
      <c r="U6" s="557"/>
      <c r="V6" s="557"/>
      <c r="W6" s="557"/>
      <c r="X6" s="557"/>
      <c r="Y6" s="557"/>
      <c r="Z6" s="557"/>
      <c r="AA6" s="557"/>
      <c r="AB6" s="557"/>
      <c r="AC6" s="557"/>
      <c r="AD6" s="557"/>
      <c r="AE6" s="557"/>
      <c r="AF6" s="557"/>
    </row>
    <row r="7" spans="1:34" ht="87" customHeight="1">
      <c r="A7" s="557"/>
      <c r="B7" s="557"/>
      <c r="C7" s="557"/>
      <c r="D7" s="557"/>
      <c r="E7" s="557"/>
      <c r="F7" s="557"/>
      <c r="G7" s="557"/>
      <c r="H7" s="557"/>
      <c r="I7" s="557"/>
      <c r="J7" s="557"/>
      <c r="K7" s="557"/>
      <c r="L7" s="557"/>
      <c r="M7" s="8" t="s">
        <v>242</v>
      </c>
      <c r="N7" s="8" t="s">
        <v>208</v>
      </c>
      <c r="O7" s="557"/>
      <c r="P7" s="557"/>
      <c r="Q7" s="557"/>
      <c r="R7" s="557"/>
      <c r="S7" s="557"/>
      <c r="T7" s="557"/>
      <c r="U7" s="557"/>
      <c r="V7" s="557"/>
      <c r="W7" s="557"/>
      <c r="X7" s="557"/>
      <c r="Y7" s="557"/>
      <c r="Z7" s="557"/>
      <c r="AA7" s="557"/>
      <c r="AB7" s="557"/>
      <c r="AC7" s="557"/>
      <c r="AD7" s="557"/>
      <c r="AE7" s="557"/>
      <c r="AF7" s="557"/>
    </row>
    <row r="8" spans="1:34" s="5" customFormat="1" ht="33" customHeight="1">
      <c r="A8" s="9"/>
      <c r="B8" s="10" t="s">
        <v>166</v>
      </c>
      <c r="C8" s="11">
        <v>0</v>
      </c>
      <c r="D8" s="11">
        <v>0.30499999987659976</v>
      </c>
      <c r="E8" s="11">
        <v>2959453</v>
      </c>
      <c r="F8" s="11">
        <f>25120966+1045034</f>
        <v>26166000</v>
      </c>
      <c r="G8" s="11">
        <v>2512096.600000001</v>
      </c>
      <c r="H8" s="11">
        <v>22608869.400000006</v>
      </c>
      <c r="I8" s="12">
        <f>+I10+I38</f>
        <v>2615600.0305000008</v>
      </c>
      <c r="J8" s="12">
        <f>+J10+J38</f>
        <v>1119686.0837702388</v>
      </c>
      <c r="K8" s="12">
        <f>F8-I8-J8</f>
        <v>22430713.88572976</v>
      </c>
      <c r="L8" s="12">
        <f>M8+N8</f>
        <v>10402400</v>
      </c>
      <c r="M8" s="12">
        <f>+M10+M38</f>
        <v>5077200</v>
      </c>
      <c r="N8" s="12">
        <f>+N10+N38</f>
        <v>5325200</v>
      </c>
      <c r="O8" s="13">
        <f>L8/K8</f>
        <v>0.46375697416469314</v>
      </c>
      <c r="P8" s="12">
        <f>+P10+P38</f>
        <v>12018314.190729763</v>
      </c>
      <c r="Q8" s="12">
        <f>+Q10+Q38+Q52</f>
        <v>5352200</v>
      </c>
      <c r="R8" s="12">
        <f>L8+Q8</f>
        <v>15754600</v>
      </c>
      <c r="S8" s="14">
        <f>R8/K8</f>
        <v>0.70236730227400168</v>
      </c>
      <c r="T8" s="12">
        <f>P8-Q8</f>
        <v>6666114.1907297634</v>
      </c>
      <c r="U8" s="15"/>
      <c r="V8" s="16">
        <f t="shared" ref="V8:AE8" si="0">+V10+V38</f>
        <v>1865965.166666667</v>
      </c>
      <c r="W8" s="16">
        <f t="shared" si="0"/>
        <v>472124.96666666667</v>
      </c>
      <c r="X8" s="16">
        <f t="shared" si="0"/>
        <v>522711.16666666709</v>
      </c>
      <c r="Y8" s="16">
        <f t="shared" si="0"/>
        <v>377184.66666666669</v>
      </c>
      <c r="Z8" s="16">
        <f t="shared" si="0"/>
        <v>497690.66666666669</v>
      </c>
      <c r="AA8" s="16">
        <f t="shared" si="0"/>
        <v>516727.66666666709</v>
      </c>
      <c r="AB8" s="16">
        <f t="shared" si="0"/>
        <v>288757.66666666669</v>
      </c>
      <c r="AC8" s="16">
        <f t="shared" si="0"/>
        <v>567035.8666666667</v>
      </c>
      <c r="AD8" s="16">
        <f t="shared" si="0"/>
        <v>406802.16666666669</v>
      </c>
      <c r="AE8" s="16">
        <f t="shared" si="0"/>
        <v>-222800.00000000093</v>
      </c>
      <c r="AF8" s="99"/>
      <c r="AG8" s="53"/>
      <c r="AH8" s="53"/>
    </row>
    <row r="9" spans="1:34" s="5" customFormat="1" ht="33" hidden="1" customHeight="1">
      <c r="A9" s="17"/>
      <c r="B9" s="18" t="s">
        <v>243</v>
      </c>
      <c r="C9" s="19"/>
      <c r="D9" s="19"/>
      <c r="E9" s="19"/>
      <c r="F9" s="19"/>
      <c r="G9" s="19"/>
      <c r="H9" s="19"/>
      <c r="I9" s="20"/>
      <c r="J9" s="20"/>
      <c r="K9" s="20"/>
      <c r="L9" s="20"/>
      <c r="M9" s="20"/>
      <c r="N9" s="20"/>
      <c r="O9" s="21"/>
      <c r="P9" s="20"/>
      <c r="Q9" s="20"/>
      <c r="R9" s="20"/>
      <c r="S9" s="22"/>
      <c r="T9" s="20"/>
      <c r="U9" s="23"/>
      <c r="V9" s="24">
        <f>+V8/($Q$8-$AE$8)</f>
        <v>0.33470227204783259</v>
      </c>
      <c r="W9" s="24">
        <f t="shared" ref="W9:AD9" si="1">+W8/($Q$8-$AE$8)</f>
        <v>8.4686092675635261E-2</v>
      </c>
      <c r="X9" s="24">
        <f t="shared" si="1"/>
        <v>9.3759850523168972E-2</v>
      </c>
      <c r="Y9" s="24">
        <f t="shared" si="1"/>
        <v>6.7656442451420024E-2</v>
      </c>
      <c r="Z9" s="24">
        <f t="shared" si="1"/>
        <v>8.9271868460388634E-2</v>
      </c>
      <c r="AA9" s="24">
        <f t="shared" si="1"/>
        <v>9.2686576980568078E-2</v>
      </c>
      <c r="AB9" s="24">
        <f t="shared" si="1"/>
        <v>5.1795097159940205E-2</v>
      </c>
      <c r="AC9" s="24">
        <f t="shared" si="1"/>
        <v>0.10171046935724962</v>
      </c>
      <c r="AD9" s="24">
        <f t="shared" si="1"/>
        <v>7.2968998505231683E-2</v>
      </c>
      <c r="AE9" s="2"/>
      <c r="AF9" s="88"/>
    </row>
    <row r="10" spans="1:34" s="5" customFormat="1" ht="18.75">
      <c r="A10" s="17" t="s">
        <v>22</v>
      </c>
      <c r="B10" s="18" t="s">
        <v>244</v>
      </c>
      <c r="C10" s="20">
        <f t="shared" ref="C10:J10" si="2">C11+C13+C22</f>
        <v>90000</v>
      </c>
      <c r="D10" s="20">
        <f t="shared" si="2"/>
        <v>0.30499999987659976</v>
      </c>
      <c r="E10" s="20">
        <f t="shared" si="2"/>
        <v>2959453</v>
      </c>
      <c r="F10" s="20">
        <f>F11+F13+F22</f>
        <v>19261765.905000001</v>
      </c>
      <c r="G10" s="20">
        <f t="shared" si="2"/>
        <v>1821673.1905000005</v>
      </c>
      <c r="H10" s="20">
        <f t="shared" si="2"/>
        <v>16395058.714500003</v>
      </c>
      <c r="I10" s="20">
        <f t="shared" si="2"/>
        <v>1926176.5905000004</v>
      </c>
      <c r="J10" s="20">
        <f t="shared" si="2"/>
        <v>1119686.0837702388</v>
      </c>
      <c r="K10" s="20">
        <f>F10-I10-J10</f>
        <v>16215903.230729762</v>
      </c>
      <c r="L10" s="20">
        <f>M10+N10</f>
        <v>7442802</v>
      </c>
      <c r="M10" s="20">
        <f>M11+M13+M22</f>
        <v>3636202</v>
      </c>
      <c r="N10" s="20">
        <f>N11+N13+N22</f>
        <v>3806600</v>
      </c>
      <c r="O10" s="21">
        <f>L10/K10</f>
        <v>0.4589816486999998</v>
      </c>
      <c r="P10" s="20">
        <f t="shared" ref="P10:AE10" si="3">P11+P13+P22</f>
        <v>8773101.2307297625</v>
      </c>
      <c r="Q10" s="20">
        <f t="shared" si="3"/>
        <v>3952200</v>
      </c>
      <c r="R10" s="20">
        <f t="shared" si="3"/>
        <v>11375002</v>
      </c>
      <c r="S10" s="20">
        <f t="shared" si="3"/>
        <v>7.244579783789316</v>
      </c>
      <c r="T10" s="20">
        <f t="shared" si="3"/>
        <v>4840901.2307297634</v>
      </c>
      <c r="U10" s="20" t="e">
        <f t="shared" si="3"/>
        <v>#VALUE!</v>
      </c>
      <c r="V10" s="20">
        <f t="shared" si="3"/>
        <v>1591501.166666667</v>
      </c>
      <c r="W10" s="20">
        <f t="shared" si="3"/>
        <v>229622.96666666667</v>
      </c>
      <c r="X10" s="20">
        <f t="shared" si="3"/>
        <v>385278.16666666709</v>
      </c>
      <c r="Y10" s="20">
        <f t="shared" si="3"/>
        <v>244070.66666666669</v>
      </c>
      <c r="Z10" s="20">
        <f t="shared" si="3"/>
        <v>288071.66666666669</v>
      </c>
      <c r="AA10" s="20">
        <f t="shared" si="3"/>
        <v>359620.66666666709</v>
      </c>
      <c r="AB10" s="20">
        <f t="shared" si="3"/>
        <v>188010.66666666669</v>
      </c>
      <c r="AC10" s="20">
        <f t="shared" si="3"/>
        <v>381111.86666666676</v>
      </c>
      <c r="AD10" s="20">
        <f t="shared" si="3"/>
        <v>297712.16666666669</v>
      </c>
      <c r="AE10" s="20">
        <f t="shared" si="3"/>
        <v>-47800.000000000931</v>
      </c>
      <c r="AF10" s="88"/>
    </row>
    <row r="11" spans="1:34" s="39" customFormat="1" ht="37.5">
      <c r="A11" s="17" t="s">
        <v>24</v>
      </c>
      <c r="B11" s="18" t="s">
        <v>245</v>
      </c>
      <c r="C11" s="19">
        <v>0</v>
      </c>
      <c r="D11" s="19"/>
      <c r="E11" s="19">
        <v>2959453</v>
      </c>
      <c r="F11" s="19">
        <f>6988819+1045034</f>
        <v>8033853</v>
      </c>
      <c r="G11" s="19">
        <v>698881.90000000014</v>
      </c>
      <c r="H11" s="19">
        <v>6289937.1000000006</v>
      </c>
      <c r="I11" s="19">
        <f>F11*10%</f>
        <v>803385.3</v>
      </c>
      <c r="J11" s="19">
        <v>0</v>
      </c>
      <c r="K11" s="20">
        <f>F11-I11-J11</f>
        <v>7230467.7000000002</v>
      </c>
      <c r="L11" s="20">
        <f t="shared" ref="L11:L51" si="4">M11+N11</f>
        <v>2290000</v>
      </c>
      <c r="M11" s="19">
        <v>1090000</v>
      </c>
      <c r="N11" s="19">
        <v>1200000</v>
      </c>
      <c r="O11" s="21">
        <f t="shared" ref="O11:O50" si="5">L11/K11</f>
        <v>0.31671533502597626</v>
      </c>
      <c r="P11" s="19">
        <f>F11-I11-M11-N11-J11</f>
        <v>4940467.7</v>
      </c>
      <c r="Q11" s="19">
        <f>2525000-118800+115000-20000+2000-20000+3000+1000-10000</f>
        <v>2477200</v>
      </c>
      <c r="R11" s="20">
        <f t="shared" ref="R11:R50" si="6">L11+Q11</f>
        <v>4767200</v>
      </c>
      <c r="S11" s="22">
        <f>R11/K11</f>
        <v>0.65932111141302796</v>
      </c>
      <c r="T11" s="20">
        <f t="shared" ref="T11:T50" si="7">P11-Q11</f>
        <v>2463267.7000000002</v>
      </c>
      <c r="U11" s="59" t="s">
        <v>246</v>
      </c>
      <c r="V11" s="25">
        <f>725555.555555556+500000</f>
        <v>1225555.555555556</v>
      </c>
      <c r="W11" s="25">
        <f>10555.5555555556+50000+10000</f>
        <v>70555.555555555591</v>
      </c>
      <c r="X11" s="25">
        <f>180555.555555556+50000</f>
        <v>230555.555555556</v>
      </c>
      <c r="Y11" s="25">
        <f>59555.5555555556+50000</f>
        <v>109555.55555555559</v>
      </c>
      <c r="Z11" s="25">
        <f>35555.5555555556+50000</f>
        <v>85555.555555555591</v>
      </c>
      <c r="AA11" s="25">
        <f>155555.555555556+100000</f>
        <v>255555.555555556</v>
      </c>
      <c r="AB11" s="25">
        <v>105555.55555555556</v>
      </c>
      <c r="AC11" s="25">
        <f>74555.5555555556+200000</f>
        <v>274555.55555555562</v>
      </c>
      <c r="AD11" s="25">
        <v>167555.55555555556</v>
      </c>
      <c r="AE11" s="25">
        <f>+Q11-SUM(V11:AD11)</f>
        <v>-47800.000000000931</v>
      </c>
      <c r="AF11" s="30" t="s">
        <v>291</v>
      </c>
    </row>
    <row r="12" spans="1:34" s="62" customFormat="1" ht="37.5" hidden="1">
      <c r="A12" s="60"/>
      <c r="B12" s="31" t="s">
        <v>247</v>
      </c>
      <c r="C12" s="26"/>
      <c r="D12" s="26"/>
      <c r="E12" s="26"/>
      <c r="F12" s="26"/>
      <c r="G12" s="26"/>
      <c r="H12" s="26"/>
      <c r="I12" s="26"/>
      <c r="J12" s="26"/>
      <c r="K12" s="27"/>
      <c r="L12" s="27"/>
      <c r="M12" s="26"/>
      <c r="N12" s="26"/>
      <c r="O12" s="28"/>
      <c r="P12" s="26"/>
      <c r="Q12" s="26"/>
      <c r="R12" s="27"/>
      <c r="S12" s="29"/>
      <c r="T12" s="20"/>
      <c r="U12" s="59"/>
      <c r="V12" s="61"/>
      <c r="W12" s="61"/>
      <c r="X12" s="61"/>
      <c r="Y12" s="61"/>
      <c r="Z12" s="61"/>
      <c r="AA12" s="61"/>
      <c r="AB12" s="61"/>
      <c r="AC12" s="61"/>
      <c r="AD12" s="61"/>
      <c r="AE12" s="61"/>
      <c r="AF12" s="30"/>
    </row>
    <row r="13" spans="1:34" s="5" customFormat="1" ht="18.75">
      <c r="A13" s="38" t="s">
        <v>85</v>
      </c>
      <c r="B13" s="63" t="s">
        <v>248</v>
      </c>
      <c r="C13" s="19">
        <f t="shared" ref="C13:J13" si="8">SUM(C14:C20)</f>
        <v>0</v>
      </c>
      <c r="D13" s="19">
        <f t="shared" si="8"/>
        <v>96000</v>
      </c>
      <c r="E13" s="19">
        <f t="shared" si="8"/>
        <v>0</v>
      </c>
      <c r="F13" s="19">
        <f t="shared" si="8"/>
        <v>2772468.3</v>
      </c>
      <c r="G13" s="19">
        <f t="shared" si="8"/>
        <v>277246.83</v>
      </c>
      <c r="H13" s="19">
        <f t="shared" si="8"/>
        <v>2495221.4699999997</v>
      </c>
      <c r="I13" s="19">
        <f t="shared" si="8"/>
        <v>277246.83</v>
      </c>
      <c r="J13" s="19">
        <f t="shared" si="8"/>
        <v>30220.244999999995</v>
      </c>
      <c r="K13" s="20">
        <f t="shared" ref="K13:K20" si="9">F13-I13-J13</f>
        <v>2465001.2249999996</v>
      </c>
      <c r="L13" s="20">
        <f t="shared" si="4"/>
        <v>2025324</v>
      </c>
      <c r="M13" s="19">
        <f>SUM(M14:M20)</f>
        <v>1122924</v>
      </c>
      <c r="N13" s="19">
        <f>SUM(N14:N20)</f>
        <v>902400</v>
      </c>
      <c r="O13" s="21">
        <f t="shared" si="5"/>
        <v>0.82163204604492657</v>
      </c>
      <c r="P13" s="19">
        <f>SUM(P14:P20)</f>
        <v>439677.22499999998</v>
      </c>
      <c r="Q13" s="19">
        <f>SUM(Q14:Q21)</f>
        <v>270000</v>
      </c>
      <c r="R13" s="19">
        <f t="shared" ref="R13:AE13" si="10">SUM(R14:R20)</f>
        <v>2275324</v>
      </c>
      <c r="S13" s="19">
        <f t="shared" si="10"/>
        <v>5.9208124412114582</v>
      </c>
      <c r="T13" s="19">
        <f t="shared" si="10"/>
        <v>189677.22499999998</v>
      </c>
      <c r="U13" s="19">
        <f t="shared" si="10"/>
        <v>0</v>
      </c>
      <c r="V13" s="19">
        <f t="shared" si="10"/>
        <v>21111.111111111109</v>
      </c>
      <c r="W13" s="19">
        <f t="shared" si="10"/>
        <v>21911.111111111109</v>
      </c>
      <c r="X13" s="19">
        <f t="shared" si="10"/>
        <v>17611.111111111109</v>
      </c>
      <c r="Y13" s="19">
        <f t="shared" si="10"/>
        <v>36518.111111111109</v>
      </c>
      <c r="Z13" s="19">
        <f t="shared" si="10"/>
        <v>51895.111111111109</v>
      </c>
      <c r="AA13" s="19">
        <f t="shared" si="10"/>
        <v>14811.111111111111</v>
      </c>
      <c r="AB13" s="19">
        <f t="shared" si="10"/>
        <v>31421.111111111109</v>
      </c>
      <c r="AC13" s="19">
        <f t="shared" si="10"/>
        <v>29910.111111111109</v>
      </c>
      <c r="AD13" s="19">
        <f t="shared" si="10"/>
        <v>14811.111111111111</v>
      </c>
      <c r="AE13" s="19">
        <f t="shared" si="10"/>
        <v>0</v>
      </c>
      <c r="AF13" s="88"/>
    </row>
    <row r="14" spans="1:34" s="7" customFormat="1" ht="18.75">
      <c r="A14" s="30">
        <v>1</v>
      </c>
      <c r="B14" s="31" t="s">
        <v>201</v>
      </c>
      <c r="C14" s="26"/>
      <c r="D14" s="26"/>
      <c r="E14" s="26">
        <v>0</v>
      </c>
      <c r="F14" s="26">
        <v>500000</v>
      </c>
      <c r="G14" s="26">
        <v>50000</v>
      </c>
      <c r="H14" s="26">
        <v>450000</v>
      </c>
      <c r="I14" s="26">
        <f t="shared" ref="I14:I20" si="11">F14*10%</f>
        <v>50000</v>
      </c>
      <c r="J14" s="26"/>
      <c r="K14" s="27">
        <f t="shared" si="9"/>
        <v>450000</v>
      </c>
      <c r="L14" s="27">
        <f t="shared" si="4"/>
        <v>375425</v>
      </c>
      <c r="M14" s="26">
        <f>108000+84915</f>
        <v>192915</v>
      </c>
      <c r="N14" s="26">
        <v>182510</v>
      </c>
      <c r="O14" s="28">
        <f t="shared" si="5"/>
        <v>0.83427777777777778</v>
      </c>
      <c r="P14" s="26">
        <f t="shared" ref="P14:P20" si="12">F14-I14-M14-N14-J14</f>
        <v>74575</v>
      </c>
      <c r="Q14" s="26">
        <v>70000</v>
      </c>
      <c r="R14" s="27">
        <f t="shared" si="6"/>
        <v>445425</v>
      </c>
      <c r="S14" s="29">
        <f t="shared" ref="S14:S50" si="13">R14/K14</f>
        <v>0.98983333333333334</v>
      </c>
      <c r="T14" s="27">
        <f t="shared" si="7"/>
        <v>4575</v>
      </c>
      <c r="U14" s="32" t="s">
        <v>249</v>
      </c>
      <c r="V14" s="25">
        <f>Q14/9</f>
        <v>7777.7777777777774</v>
      </c>
      <c r="W14" s="25">
        <f>V14</f>
        <v>7777.7777777777774</v>
      </c>
      <c r="X14" s="25">
        <f t="shared" ref="X14:AC14" si="14">W14</f>
        <v>7777.7777777777774</v>
      </c>
      <c r="Y14" s="25">
        <f t="shared" si="14"/>
        <v>7777.7777777777774</v>
      </c>
      <c r="Z14" s="25">
        <f t="shared" si="14"/>
        <v>7777.7777777777774</v>
      </c>
      <c r="AA14" s="25">
        <f t="shared" si="14"/>
        <v>7777.7777777777774</v>
      </c>
      <c r="AB14" s="25">
        <f t="shared" si="14"/>
        <v>7777.7777777777774</v>
      </c>
      <c r="AC14" s="25">
        <f t="shared" si="14"/>
        <v>7777.7777777777774</v>
      </c>
      <c r="AD14" s="25">
        <f>AC14</f>
        <v>7777.7777777777774</v>
      </c>
      <c r="AE14" s="33"/>
      <c r="AF14" s="89"/>
    </row>
    <row r="15" spans="1:34" s="7" customFormat="1" ht="18.75" hidden="1">
      <c r="A15" s="30">
        <v>2</v>
      </c>
      <c r="B15" s="34" t="s">
        <v>250</v>
      </c>
      <c r="C15" s="26"/>
      <c r="D15" s="26"/>
      <c r="E15" s="26">
        <v>0</v>
      </c>
      <c r="F15" s="26">
        <v>125000</v>
      </c>
      <c r="G15" s="26">
        <v>12500</v>
      </c>
      <c r="H15" s="26">
        <v>112500</v>
      </c>
      <c r="I15" s="26">
        <f t="shared" si="11"/>
        <v>12500</v>
      </c>
      <c r="J15" s="26"/>
      <c r="K15" s="27">
        <f t="shared" si="9"/>
        <v>112500</v>
      </c>
      <c r="L15" s="27">
        <f t="shared" si="4"/>
        <v>83000</v>
      </c>
      <c r="M15" s="26">
        <v>38000</v>
      </c>
      <c r="N15" s="26">
        <v>45000</v>
      </c>
      <c r="O15" s="28">
        <f t="shared" si="5"/>
        <v>0.73777777777777775</v>
      </c>
      <c r="P15" s="26">
        <f t="shared" si="12"/>
        <v>29500</v>
      </c>
      <c r="Q15" s="26">
        <v>0</v>
      </c>
      <c r="R15" s="27">
        <f t="shared" si="6"/>
        <v>83000</v>
      </c>
      <c r="S15" s="29">
        <f t="shared" si="13"/>
        <v>0.73777777777777775</v>
      </c>
      <c r="T15" s="27">
        <f t="shared" si="7"/>
        <v>29500</v>
      </c>
      <c r="U15" s="31"/>
      <c r="V15" s="33"/>
      <c r="W15" s="33"/>
      <c r="X15" s="33">
        <v>2500</v>
      </c>
      <c r="Y15" s="33">
        <v>900</v>
      </c>
      <c r="Z15" s="33"/>
      <c r="AA15" s="33"/>
      <c r="AB15" s="33">
        <v>2900</v>
      </c>
      <c r="AC15" s="33"/>
      <c r="AD15" s="33">
        <v>3700</v>
      </c>
      <c r="AE15" s="33"/>
      <c r="AF15" s="89"/>
    </row>
    <row r="16" spans="1:34" s="7" customFormat="1" ht="37.5">
      <c r="A16" s="30">
        <v>2</v>
      </c>
      <c r="B16" s="34" t="s">
        <v>251</v>
      </c>
      <c r="C16" s="26"/>
      <c r="D16" s="26"/>
      <c r="E16" s="26">
        <v>0</v>
      </c>
      <c r="F16" s="26">
        <v>250000</v>
      </c>
      <c r="G16" s="26">
        <v>25000</v>
      </c>
      <c r="H16" s="26">
        <v>225000</v>
      </c>
      <c r="I16" s="26">
        <f t="shared" si="11"/>
        <v>25000</v>
      </c>
      <c r="J16" s="26"/>
      <c r="K16" s="27">
        <f t="shared" si="9"/>
        <v>225000</v>
      </c>
      <c r="L16" s="27">
        <f t="shared" si="4"/>
        <v>141000</v>
      </c>
      <c r="M16" s="26">
        <v>66000</v>
      </c>
      <c r="N16" s="26">
        <v>75000</v>
      </c>
      <c r="O16" s="28">
        <f t="shared" si="5"/>
        <v>0.62666666666666671</v>
      </c>
      <c r="P16" s="26">
        <f t="shared" si="12"/>
        <v>84000</v>
      </c>
      <c r="Q16" s="26">
        <v>40000</v>
      </c>
      <c r="R16" s="27">
        <f t="shared" si="6"/>
        <v>181000</v>
      </c>
      <c r="S16" s="29">
        <f t="shared" si="13"/>
        <v>0.80444444444444441</v>
      </c>
      <c r="T16" s="27">
        <f t="shared" si="7"/>
        <v>44000</v>
      </c>
      <c r="U16" s="31"/>
      <c r="V16" s="33"/>
      <c r="W16" s="33">
        <v>800</v>
      </c>
      <c r="X16" s="33"/>
      <c r="Y16" s="33">
        <v>4300</v>
      </c>
      <c r="Z16" s="33">
        <v>2600</v>
      </c>
      <c r="AA16" s="33">
        <v>3700</v>
      </c>
      <c r="AB16" s="33"/>
      <c r="AC16" s="33">
        <v>18600</v>
      </c>
      <c r="AD16" s="33"/>
      <c r="AE16" s="33"/>
      <c r="AF16" s="89" t="s">
        <v>330</v>
      </c>
    </row>
    <row r="17" spans="1:32" s="7" customFormat="1" ht="18.75">
      <c r="A17" s="30">
        <v>3</v>
      </c>
      <c r="B17" s="34" t="s">
        <v>203</v>
      </c>
      <c r="C17" s="26"/>
      <c r="D17" s="26">
        <v>96000</v>
      </c>
      <c r="E17" s="26">
        <v>0</v>
      </c>
      <c r="F17" s="26">
        <v>96000</v>
      </c>
      <c r="G17" s="26">
        <v>9600</v>
      </c>
      <c r="H17" s="26">
        <v>86400</v>
      </c>
      <c r="I17" s="26">
        <f t="shared" si="11"/>
        <v>9600</v>
      </c>
      <c r="J17" s="26"/>
      <c r="K17" s="27">
        <f t="shared" si="9"/>
        <v>86400</v>
      </c>
      <c r="L17" s="27">
        <f t="shared" si="4"/>
        <v>20000</v>
      </c>
      <c r="M17" s="26">
        <v>10000</v>
      </c>
      <c r="N17" s="26">
        <v>10000</v>
      </c>
      <c r="O17" s="28">
        <f t="shared" si="5"/>
        <v>0.23148148148148148</v>
      </c>
      <c r="P17" s="26">
        <f t="shared" si="12"/>
        <v>66400</v>
      </c>
      <c r="Q17" s="26">
        <v>30000</v>
      </c>
      <c r="R17" s="27">
        <f t="shared" si="6"/>
        <v>50000</v>
      </c>
      <c r="S17" s="29">
        <f t="shared" si="13"/>
        <v>0.57870370370370372</v>
      </c>
      <c r="T17" s="27">
        <f t="shared" si="7"/>
        <v>36400</v>
      </c>
      <c r="U17" s="31"/>
      <c r="V17" s="35">
        <f>Q17/9</f>
        <v>3333.3333333333335</v>
      </c>
      <c r="W17" s="35">
        <f>V17</f>
        <v>3333.3333333333335</v>
      </c>
      <c r="X17" s="35">
        <f t="shared" ref="X17:AD17" si="15">W17</f>
        <v>3333.3333333333335</v>
      </c>
      <c r="Y17" s="35">
        <f t="shared" si="15"/>
        <v>3333.3333333333335</v>
      </c>
      <c r="Z17" s="35">
        <f t="shared" si="15"/>
        <v>3333.3333333333335</v>
      </c>
      <c r="AA17" s="35">
        <f t="shared" si="15"/>
        <v>3333.3333333333335</v>
      </c>
      <c r="AB17" s="35">
        <f t="shared" si="15"/>
        <v>3333.3333333333335</v>
      </c>
      <c r="AC17" s="35">
        <f t="shared" si="15"/>
        <v>3333.3333333333335</v>
      </c>
      <c r="AD17" s="35">
        <f t="shared" si="15"/>
        <v>3333.3333333333335</v>
      </c>
      <c r="AE17" s="33"/>
      <c r="AF17" s="89"/>
    </row>
    <row r="18" spans="1:32" s="7" customFormat="1" ht="50.25" customHeight="1">
      <c r="A18" s="30">
        <v>4</v>
      </c>
      <c r="B18" s="34" t="s">
        <v>252</v>
      </c>
      <c r="C18" s="26"/>
      <c r="D18" s="26"/>
      <c r="E18" s="26">
        <v>0</v>
      </c>
      <c r="F18" s="26">
        <v>400000</v>
      </c>
      <c r="G18" s="26">
        <v>40000</v>
      </c>
      <c r="H18" s="26">
        <v>360000</v>
      </c>
      <c r="I18" s="26">
        <f t="shared" si="11"/>
        <v>40000</v>
      </c>
      <c r="J18" s="26"/>
      <c r="K18" s="27">
        <f t="shared" si="9"/>
        <v>360000</v>
      </c>
      <c r="L18" s="27">
        <f t="shared" si="4"/>
        <v>359890</v>
      </c>
      <c r="M18" s="26">
        <v>110000</v>
      </c>
      <c r="N18" s="26">
        <v>249890</v>
      </c>
      <c r="O18" s="28">
        <f t="shared" si="5"/>
        <v>0.99969444444444444</v>
      </c>
      <c r="P18" s="26">
        <f t="shared" si="12"/>
        <v>110</v>
      </c>
      <c r="Q18" s="26">
        <v>0</v>
      </c>
      <c r="R18" s="27">
        <f t="shared" si="6"/>
        <v>359890</v>
      </c>
      <c r="S18" s="29">
        <f t="shared" si="13"/>
        <v>0.99969444444444444</v>
      </c>
      <c r="T18" s="27">
        <f t="shared" si="7"/>
        <v>110</v>
      </c>
      <c r="U18" s="32" t="s">
        <v>253</v>
      </c>
      <c r="V18" s="33"/>
      <c r="W18" s="33"/>
      <c r="X18" s="33"/>
      <c r="Y18" s="33"/>
      <c r="Z18" s="33"/>
      <c r="AA18" s="33"/>
      <c r="AB18" s="33"/>
      <c r="AC18" s="33"/>
      <c r="AD18" s="33"/>
      <c r="AE18" s="33"/>
      <c r="AF18" s="89" t="s">
        <v>292</v>
      </c>
    </row>
    <row r="19" spans="1:32" s="7" customFormat="1" ht="18.75">
      <c r="A19" s="30">
        <v>5</v>
      </c>
      <c r="B19" s="34" t="s">
        <v>254</v>
      </c>
      <c r="C19" s="26"/>
      <c r="D19" s="26"/>
      <c r="E19" s="26">
        <v>0</v>
      </c>
      <c r="F19" s="26">
        <v>201468.3</v>
      </c>
      <c r="G19" s="26">
        <v>20146.830000000002</v>
      </c>
      <c r="H19" s="26">
        <v>181321.46999999997</v>
      </c>
      <c r="I19" s="26">
        <f t="shared" si="11"/>
        <v>20146.830000000002</v>
      </c>
      <c r="J19" s="26">
        <f>F19*0.15</f>
        <v>30220.244999999995</v>
      </c>
      <c r="K19" s="27">
        <f t="shared" si="9"/>
        <v>151101.22499999998</v>
      </c>
      <c r="L19" s="27">
        <f t="shared" si="4"/>
        <v>110000</v>
      </c>
      <c r="M19" s="26">
        <v>50000</v>
      </c>
      <c r="N19" s="26">
        <v>60000</v>
      </c>
      <c r="O19" s="28">
        <f t="shared" si="5"/>
        <v>0.72798880353220174</v>
      </c>
      <c r="P19" s="26">
        <f t="shared" si="12"/>
        <v>41101.224999999977</v>
      </c>
      <c r="Q19" s="26">
        <v>20000</v>
      </c>
      <c r="R19" s="27">
        <f t="shared" si="6"/>
        <v>130000</v>
      </c>
      <c r="S19" s="29">
        <f t="shared" si="13"/>
        <v>0.86035040417442032</v>
      </c>
      <c r="T19" s="27">
        <f t="shared" si="7"/>
        <v>21101.224999999977</v>
      </c>
      <c r="U19" s="31"/>
      <c r="V19" s="33">
        <v>10000</v>
      </c>
      <c r="W19" s="33">
        <v>10000</v>
      </c>
      <c r="X19" s="33"/>
      <c r="Y19" s="33"/>
      <c r="Z19" s="33"/>
      <c r="AA19" s="33"/>
      <c r="AB19" s="33"/>
      <c r="AC19" s="33"/>
      <c r="AD19" s="33"/>
      <c r="AE19" s="33"/>
      <c r="AF19" s="89" t="s">
        <v>408</v>
      </c>
    </row>
    <row r="20" spans="1:32" s="7" customFormat="1" ht="47.25">
      <c r="A20" s="30">
        <v>6</v>
      </c>
      <c r="B20" s="34" t="s">
        <v>255</v>
      </c>
      <c r="C20" s="26"/>
      <c r="D20" s="26"/>
      <c r="E20" s="26">
        <v>0</v>
      </c>
      <c r="F20" s="26">
        <v>1200000</v>
      </c>
      <c r="G20" s="26">
        <v>120000</v>
      </c>
      <c r="H20" s="26">
        <v>1080000</v>
      </c>
      <c r="I20" s="26">
        <f t="shared" si="11"/>
        <v>120000</v>
      </c>
      <c r="J20" s="26"/>
      <c r="K20" s="27">
        <f t="shared" si="9"/>
        <v>1080000</v>
      </c>
      <c r="L20" s="27">
        <f t="shared" si="4"/>
        <v>936009</v>
      </c>
      <c r="M20" s="26">
        <v>656009</v>
      </c>
      <c r="N20" s="26">
        <v>280000</v>
      </c>
      <c r="O20" s="28">
        <f t="shared" si="5"/>
        <v>0.86667499999999997</v>
      </c>
      <c r="P20" s="26">
        <f t="shared" si="12"/>
        <v>143991</v>
      </c>
      <c r="Q20" s="26">
        <v>90000</v>
      </c>
      <c r="R20" s="27">
        <f t="shared" si="6"/>
        <v>1026009</v>
      </c>
      <c r="S20" s="29">
        <f t="shared" si="13"/>
        <v>0.95000833333333334</v>
      </c>
      <c r="T20" s="27">
        <f t="shared" si="7"/>
        <v>53991</v>
      </c>
      <c r="U20" s="32" t="s">
        <v>256</v>
      </c>
      <c r="V20" s="33"/>
      <c r="W20" s="33"/>
      <c r="X20" s="33">
        <v>4000</v>
      </c>
      <c r="Y20" s="33">
        <v>20207</v>
      </c>
      <c r="Z20" s="33">
        <v>38184</v>
      </c>
      <c r="AA20" s="33"/>
      <c r="AB20" s="33">
        <v>17410</v>
      </c>
      <c r="AC20" s="33">
        <v>199</v>
      </c>
      <c r="AD20" s="33"/>
      <c r="AE20" s="33"/>
      <c r="AF20" s="89" t="s">
        <v>409</v>
      </c>
    </row>
    <row r="21" spans="1:32" s="7" customFormat="1" ht="18.75">
      <c r="A21" s="30">
        <v>7</v>
      </c>
      <c r="B21" s="34" t="s">
        <v>290</v>
      </c>
      <c r="C21" s="26"/>
      <c r="D21" s="26"/>
      <c r="E21" s="26"/>
      <c r="F21" s="26"/>
      <c r="G21" s="26"/>
      <c r="H21" s="26"/>
      <c r="I21" s="26"/>
      <c r="J21" s="26"/>
      <c r="K21" s="27"/>
      <c r="L21" s="27"/>
      <c r="M21" s="26"/>
      <c r="N21" s="26"/>
      <c r="O21" s="28"/>
      <c r="P21" s="26"/>
      <c r="Q21" s="26">
        <v>20000</v>
      </c>
      <c r="R21" s="27"/>
      <c r="S21" s="29"/>
      <c r="T21" s="27"/>
      <c r="U21" s="32"/>
      <c r="V21" s="33"/>
      <c r="W21" s="33"/>
      <c r="X21" s="33"/>
      <c r="Y21" s="33"/>
      <c r="Z21" s="33"/>
      <c r="AA21" s="33"/>
      <c r="AB21" s="33"/>
      <c r="AC21" s="33"/>
      <c r="AD21" s="33"/>
      <c r="AE21" s="33"/>
      <c r="AF21" s="98" t="s">
        <v>412</v>
      </c>
    </row>
    <row r="22" spans="1:32" s="5" customFormat="1" ht="18.75">
      <c r="A22" s="17" t="s">
        <v>200</v>
      </c>
      <c r="B22" s="64" t="s">
        <v>257</v>
      </c>
      <c r="C22" s="19">
        <f t="shared" ref="C22:Q22" si="16">SUM(C23:C37)</f>
        <v>90000</v>
      </c>
      <c r="D22" s="19">
        <f t="shared" si="16"/>
        <v>-95999.695000000123</v>
      </c>
      <c r="E22" s="19">
        <f t="shared" si="16"/>
        <v>0</v>
      </c>
      <c r="F22" s="19">
        <f t="shared" si="16"/>
        <v>8455444.6050000023</v>
      </c>
      <c r="G22" s="19">
        <f t="shared" si="16"/>
        <v>845544.46050000028</v>
      </c>
      <c r="H22" s="19">
        <f t="shared" si="16"/>
        <v>7609900.1445000023</v>
      </c>
      <c r="I22" s="19">
        <f t="shared" si="16"/>
        <v>845544.46050000028</v>
      </c>
      <c r="J22" s="19">
        <f t="shared" si="16"/>
        <v>1089465.8387702389</v>
      </c>
      <c r="K22" s="19">
        <f t="shared" si="16"/>
        <v>6520434.3057297636</v>
      </c>
      <c r="L22" s="20">
        <f t="shared" si="4"/>
        <v>3127478</v>
      </c>
      <c r="M22" s="19">
        <f t="shared" si="16"/>
        <v>1423278</v>
      </c>
      <c r="N22" s="19">
        <f t="shared" si="16"/>
        <v>1704200</v>
      </c>
      <c r="O22" s="21">
        <f t="shared" si="5"/>
        <v>0.47964259025687311</v>
      </c>
      <c r="P22" s="19">
        <f t="shared" si="16"/>
        <v>3392956.3057297631</v>
      </c>
      <c r="Q22" s="19">
        <f t="shared" si="16"/>
        <v>1205000</v>
      </c>
      <c r="R22" s="20">
        <f t="shared" si="6"/>
        <v>4332478</v>
      </c>
      <c r="S22" s="22">
        <f t="shared" si="13"/>
        <v>0.66444623116482904</v>
      </c>
      <c r="T22" s="20">
        <f t="shared" si="7"/>
        <v>2187956.3057297631</v>
      </c>
      <c r="U22" s="18"/>
      <c r="V22" s="19">
        <f t="shared" ref="V22:AE22" si="17">SUM(V23:V37)</f>
        <v>344834.5</v>
      </c>
      <c r="W22" s="19">
        <f t="shared" si="17"/>
        <v>137156.29999999999</v>
      </c>
      <c r="X22" s="19">
        <f t="shared" si="17"/>
        <v>137111.5</v>
      </c>
      <c r="Y22" s="19">
        <f t="shared" si="17"/>
        <v>97997</v>
      </c>
      <c r="Z22" s="19">
        <f t="shared" si="17"/>
        <v>150621</v>
      </c>
      <c r="AA22" s="19">
        <f t="shared" si="17"/>
        <v>89254</v>
      </c>
      <c r="AB22" s="19">
        <f t="shared" si="17"/>
        <v>51034</v>
      </c>
      <c r="AC22" s="19">
        <f t="shared" si="17"/>
        <v>76646.2</v>
      </c>
      <c r="AD22" s="19">
        <f t="shared" si="17"/>
        <v>115345.5</v>
      </c>
      <c r="AE22" s="19">
        <f t="shared" si="17"/>
        <v>0</v>
      </c>
      <c r="AF22" s="89" t="s">
        <v>408</v>
      </c>
    </row>
    <row r="23" spans="1:32" s="7" customFormat="1" ht="18.75">
      <c r="A23" s="30">
        <v>1</v>
      </c>
      <c r="B23" s="34" t="s">
        <v>258</v>
      </c>
      <c r="C23" s="26"/>
      <c r="D23" s="26">
        <v>-272422.69500000012</v>
      </c>
      <c r="E23" s="26"/>
      <c r="F23" s="26">
        <v>503230.26000000018</v>
      </c>
      <c r="G23" s="26">
        <v>50323.02600000002</v>
      </c>
      <c r="H23" s="26">
        <v>452907.23400000017</v>
      </c>
      <c r="I23" s="26">
        <f>F23*10%</f>
        <v>50323.02600000002</v>
      </c>
      <c r="J23" s="26">
        <f t="shared" ref="J23:J35" si="18">F23*0.15</f>
        <v>75484.539000000019</v>
      </c>
      <c r="K23" s="27">
        <f t="shared" ref="K23:K50" si="19">F23-I23-J23</f>
        <v>377422.69500000018</v>
      </c>
      <c r="L23" s="27">
        <f t="shared" si="4"/>
        <v>177724</v>
      </c>
      <c r="M23" s="26">
        <v>72724</v>
      </c>
      <c r="N23" s="26">
        <v>105000</v>
      </c>
      <c r="O23" s="28">
        <f t="shared" si="5"/>
        <v>0.47088848220958179</v>
      </c>
      <c r="P23" s="26">
        <f t="shared" ref="P23:P48" si="20">F23-I23-M23-N23-J23</f>
        <v>199698.69500000015</v>
      </c>
      <c r="Q23" s="26">
        <v>80000</v>
      </c>
      <c r="R23" s="27">
        <f t="shared" si="6"/>
        <v>257724</v>
      </c>
      <c r="S23" s="29">
        <f t="shared" si="13"/>
        <v>0.68285241829455934</v>
      </c>
      <c r="T23" s="27">
        <f t="shared" si="7"/>
        <v>119698.69500000015</v>
      </c>
      <c r="U23" s="31"/>
      <c r="V23" s="33">
        <v>59350</v>
      </c>
      <c r="W23" s="33"/>
      <c r="X23" s="33">
        <v>120</v>
      </c>
      <c r="Y23" s="33">
        <v>7600</v>
      </c>
      <c r="Z23" s="33">
        <v>1000</v>
      </c>
      <c r="AA23" s="33">
        <v>800</v>
      </c>
      <c r="AB23" s="33">
        <v>9800</v>
      </c>
      <c r="AC23" s="33">
        <v>800</v>
      </c>
      <c r="AD23" s="33">
        <v>530</v>
      </c>
      <c r="AE23" s="33"/>
      <c r="AF23" s="89"/>
    </row>
    <row r="24" spans="1:32" s="7" customFormat="1" ht="18.75">
      <c r="A24" s="30">
        <v>2</v>
      </c>
      <c r="B24" s="34" t="s">
        <v>23</v>
      </c>
      <c r="C24" s="26"/>
      <c r="D24" s="26"/>
      <c r="E24" s="26"/>
      <c r="F24" s="26">
        <v>3035455.7200000011</v>
      </c>
      <c r="G24" s="26">
        <v>303545.5720000001</v>
      </c>
      <c r="H24" s="26">
        <v>2731910.148000001</v>
      </c>
      <c r="I24" s="26">
        <f t="shared" ref="I24:I50" si="21">F24*10%</f>
        <v>303545.5720000001</v>
      </c>
      <c r="J24" s="26">
        <f t="shared" si="18"/>
        <v>455318.35800000018</v>
      </c>
      <c r="K24" s="27">
        <f t="shared" si="19"/>
        <v>2276591.790000001</v>
      </c>
      <c r="L24" s="27">
        <f t="shared" si="4"/>
        <v>1172190</v>
      </c>
      <c r="M24" s="26">
        <v>542190</v>
      </c>
      <c r="N24" s="26">
        <v>630000</v>
      </c>
      <c r="O24" s="28">
        <f t="shared" si="5"/>
        <v>0.51488809067522789</v>
      </c>
      <c r="P24" s="26">
        <f t="shared" si="20"/>
        <v>1104401.7900000007</v>
      </c>
      <c r="Q24" s="26">
        <v>310000</v>
      </c>
      <c r="R24" s="27">
        <f t="shared" si="6"/>
        <v>1482190</v>
      </c>
      <c r="S24" s="29">
        <f t="shared" si="13"/>
        <v>0.65105655151290842</v>
      </c>
      <c r="T24" s="27">
        <f t="shared" si="7"/>
        <v>794401.79000000074</v>
      </c>
      <c r="U24" s="31"/>
      <c r="V24" s="33">
        <v>36042</v>
      </c>
      <c r="W24" s="33">
        <v>8483</v>
      </c>
      <c r="X24" s="33">
        <v>71126</v>
      </c>
      <c r="Y24" s="33">
        <v>19216</v>
      </c>
      <c r="Z24" s="33">
        <v>101372</v>
      </c>
      <c r="AA24" s="33">
        <v>40366</v>
      </c>
      <c r="AB24" s="33">
        <v>9712</v>
      </c>
      <c r="AC24" s="33">
        <v>10000</v>
      </c>
      <c r="AD24" s="33">
        <v>13683</v>
      </c>
      <c r="AE24" s="33"/>
      <c r="AF24" s="89"/>
    </row>
    <row r="25" spans="1:32" s="7" customFormat="1" ht="18.75">
      <c r="A25" s="30">
        <v>3</v>
      </c>
      <c r="B25" s="34" t="s">
        <v>209</v>
      </c>
      <c r="C25" s="26"/>
      <c r="D25" s="26"/>
      <c r="E25" s="26">
        <v>0</v>
      </c>
      <c r="F25" s="26">
        <v>766187.4256307059</v>
      </c>
      <c r="G25" s="26">
        <v>76618.742563070598</v>
      </c>
      <c r="H25" s="26">
        <v>689568.68306763528</v>
      </c>
      <c r="I25" s="26">
        <f t="shared" si="21"/>
        <v>76618.742563070598</v>
      </c>
      <c r="J25" s="26">
        <f t="shared" si="18"/>
        <v>114928.11384460588</v>
      </c>
      <c r="K25" s="27">
        <f t="shared" si="19"/>
        <v>574640.56922302942</v>
      </c>
      <c r="L25" s="27">
        <f t="shared" si="4"/>
        <v>258932</v>
      </c>
      <c r="M25" s="26">
        <v>120932</v>
      </c>
      <c r="N25" s="26">
        <v>138000</v>
      </c>
      <c r="O25" s="28">
        <f t="shared" si="5"/>
        <v>0.45059818931702217</v>
      </c>
      <c r="P25" s="26">
        <f t="shared" si="20"/>
        <v>315708.56922302942</v>
      </c>
      <c r="Q25" s="26">
        <v>115000</v>
      </c>
      <c r="R25" s="27">
        <f t="shared" si="6"/>
        <v>373932</v>
      </c>
      <c r="S25" s="29">
        <f t="shared" si="13"/>
        <v>0.6507232869158418</v>
      </c>
      <c r="T25" s="27">
        <f t="shared" si="7"/>
        <v>200708.56922302942</v>
      </c>
      <c r="U25" s="31"/>
      <c r="V25" s="36">
        <v>0</v>
      </c>
      <c r="W25" s="36">
        <v>0</v>
      </c>
      <c r="X25" s="36">
        <v>5000</v>
      </c>
      <c r="Y25" s="36">
        <v>20500</v>
      </c>
      <c r="Z25" s="36">
        <v>7000</v>
      </c>
      <c r="AA25" s="36">
        <v>14000</v>
      </c>
      <c r="AB25" s="36">
        <v>10000</v>
      </c>
      <c r="AC25" s="36">
        <v>40800</v>
      </c>
      <c r="AD25" s="36">
        <v>17700</v>
      </c>
      <c r="AE25" s="36">
        <v>0</v>
      </c>
      <c r="AF25" s="89"/>
    </row>
    <row r="26" spans="1:32" s="7" customFormat="1" ht="18.75">
      <c r="A26" s="30">
        <v>4</v>
      </c>
      <c r="B26" s="34" t="s">
        <v>259</v>
      </c>
      <c r="C26" s="26"/>
      <c r="D26" s="26"/>
      <c r="E26" s="26"/>
      <c r="F26" s="26">
        <v>291944.6211271807</v>
      </c>
      <c r="G26" s="26">
        <v>29194.462112718073</v>
      </c>
      <c r="H26" s="26">
        <v>262750.15901446261</v>
      </c>
      <c r="I26" s="26">
        <f t="shared" si="21"/>
        <v>29194.462112718073</v>
      </c>
      <c r="J26" s="26">
        <f t="shared" si="18"/>
        <v>43791.693169077102</v>
      </c>
      <c r="K26" s="27">
        <f t="shared" si="19"/>
        <v>218958.46584538551</v>
      </c>
      <c r="L26" s="27">
        <f t="shared" si="4"/>
        <v>94112</v>
      </c>
      <c r="M26" s="26">
        <v>40112</v>
      </c>
      <c r="N26" s="26">
        <v>54000</v>
      </c>
      <c r="O26" s="28">
        <f t="shared" si="5"/>
        <v>0.42981667612914265</v>
      </c>
      <c r="P26" s="26">
        <f t="shared" si="20"/>
        <v>124846.46584538551</v>
      </c>
      <c r="Q26" s="26">
        <v>48000</v>
      </c>
      <c r="R26" s="27">
        <f t="shared" si="6"/>
        <v>142112</v>
      </c>
      <c r="S26" s="29">
        <f t="shared" si="13"/>
        <v>0.64903633413448569</v>
      </c>
      <c r="T26" s="27">
        <f t="shared" si="7"/>
        <v>76846.465845385508</v>
      </c>
      <c r="U26" s="31"/>
      <c r="V26" s="36">
        <v>36225</v>
      </c>
      <c r="W26" s="36">
        <v>3000</v>
      </c>
      <c r="X26" s="36">
        <v>0</v>
      </c>
      <c r="Y26" s="36">
        <v>5000</v>
      </c>
      <c r="Z26" s="36">
        <v>0</v>
      </c>
      <c r="AA26" s="36">
        <v>1775</v>
      </c>
      <c r="AB26" s="36">
        <v>2000</v>
      </c>
      <c r="AC26" s="36">
        <v>0</v>
      </c>
      <c r="AD26" s="36">
        <v>0</v>
      </c>
      <c r="AE26" s="36">
        <v>0</v>
      </c>
      <c r="AF26" s="89"/>
    </row>
    <row r="27" spans="1:32" s="7" customFormat="1" ht="53.25" customHeight="1">
      <c r="A27" s="30">
        <v>5</v>
      </c>
      <c r="B27" s="34" t="s">
        <v>260</v>
      </c>
      <c r="C27" s="26"/>
      <c r="D27" s="26"/>
      <c r="E27" s="26"/>
      <c r="F27" s="26">
        <v>345849.46124503523</v>
      </c>
      <c r="G27" s="26">
        <v>34584.946124503527</v>
      </c>
      <c r="H27" s="26">
        <v>311264.51512053172</v>
      </c>
      <c r="I27" s="26">
        <f t="shared" si="21"/>
        <v>34584.946124503527</v>
      </c>
      <c r="J27" s="26">
        <f t="shared" si="18"/>
        <v>51877.41918675528</v>
      </c>
      <c r="K27" s="27">
        <f t="shared" si="19"/>
        <v>259387.09593377644</v>
      </c>
      <c r="L27" s="27">
        <f t="shared" si="4"/>
        <v>90506</v>
      </c>
      <c r="M27" s="26">
        <v>43106</v>
      </c>
      <c r="N27" s="26">
        <v>47400</v>
      </c>
      <c r="O27" s="28">
        <f t="shared" si="5"/>
        <v>0.34892252320488176</v>
      </c>
      <c r="P27" s="26">
        <f t="shared" si="20"/>
        <v>168881.09593377644</v>
      </c>
      <c r="Q27" s="26">
        <v>73000</v>
      </c>
      <c r="R27" s="27">
        <f t="shared" si="6"/>
        <v>163506</v>
      </c>
      <c r="S27" s="29">
        <f t="shared" si="13"/>
        <v>0.63035518174637484</v>
      </c>
      <c r="T27" s="27">
        <f t="shared" si="7"/>
        <v>95881.095933776436</v>
      </c>
      <c r="U27" s="32" t="s">
        <v>261</v>
      </c>
      <c r="V27" s="33">
        <v>4782</v>
      </c>
      <c r="W27" s="33">
        <f>14200</f>
        <v>14200</v>
      </c>
      <c r="X27" s="33">
        <v>6656</v>
      </c>
      <c r="Y27" s="33">
        <v>9000</v>
      </c>
      <c r="Z27" s="33">
        <v>12638</v>
      </c>
      <c r="AA27" s="33">
        <v>15763</v>
      </c>
      <c r="AB27" s="33"/>
      <c r="AC27" s="33">
        <v>3161</v>
      </c>
      <c r="AD27" s="33">
        <f>11800</f>
        <v>11800</v>
      </c>
      <c r="AE27" s="33"/>
      <c r="AF27" s="89"/>
    </row>
    <row r="28" spans="1:32" s="7" customFormat="1" ht="18.75">
      <c r="A28" s="30">
        <v>6</v>
      </c>
      <c r="B28" s="34" t="s">
        <v>262</v>
      </c>
      <c r="C28" s="26"/>
      <c r="D28" s="26">
        <v>50000</v>
      </c>
      <c r="E28" s="26">
        <v>0</v>
      </c>
      <c r="F28" s="26">
        <v>1208594.6969330881</v>
      </c>
      <c r="G28" s="26">
        <v>120859.46969330881</v>
      </c>
      <c r="H28" s="26">
        <v>1087735.2272397792</v>
      </c>
      <c r="I28" s="26">
        <f t="shared" si="21"/>
        <v>120859.46969330881</v>
      </c>
      <c r="J28" s="26">
        <f t="shared" si="18"/>
        <v>181289.20453996322</v>
      </c>
      <c r="K28" s="27">
        <f t="shared" si="19"/>
        <v>906446.02269981592</v>
      </c>
      <c r="L28" s="27">
        <f t="shared" si="4"/>
        <v>302406</v>
      </c>
      <c r="M28" s="26">
        <v>144406</v>
      </c>
      <c r="N28" s="26">
        <v>158000</v>
      </c>
      <c r="O28" s="28">
        <f t="shared" si="5"/>
        <v>0.33361721760253843</v>
      </c>
      <c r="P28" s="26">
        <f t="shared" si="20"/>
        <v>604040.02269981592</v>
      </c>
      <c r="Q28" s="26">
        <v>250000</v>
      </c>
      <c r="R28" s="27">
        <f t="shared" si="6"/>
        <v>552406</v>
      </c>
      <c r="S28" s="29">
        <f t="shared" si="13"/>
        <v>0.60941963025517965</v>
      </c>
      <c r="T28" s="27">
        <f t="shared" si="7"/>
        <v>354040.02269981592</v>
      </c>
      <c r="U28" s="31"/>
      <c r="V28" s="33">
        <v>51175.5</v>
      </c>
      <c r="W28" s="33">
        <v>45319.3</v>
      </c>
      <c r="X28" s="33">
        <v>16474.5</v>
      </c>
      <c r="Y28" s="33">
        <v>31270</v>
      </c>
      <c r="Z28" s="33">
        <v>20500</v>
      </c>
      <c r="AA28" s="33">
        <v>3550</v>
      </c>
      <c r="AB28" s="33">
        <v>8575</v>
      </c>
      <c r="AC28" s="33">
        <v>13925.2</v>
      </c>
      <c r="AD28" s="33">
        <v>49210.5</v>
      </c>
      <c r="AE28" s="33"/>
      <c r="AF28" s="89"/>
    </row>
    <row r="29" spans="1:32" s="7" customFormat="1" ht="18.75">
      <c r="A29" s="30">
        <v>7</v>
      </c>
      <c r="B29" s="34" t="s">
        <v>263</v>
      </c>
      <c r="C29" s="26"/>
      <c r="D29" s="26"/>
      <c r="E29" s="26"/>
      <c r="F29" s="26">
        <v>206415.60814018472</v>
      </c>
      <c r="G29" s="26">
        <v>20641.560814018474</v>
      </c>
      <c r="H29" s="26">
        <v>185774.04732616624</v>
      </c>
      <c r="I29" s="26">
        <f t="shared" si="21"/>
        <v>20641.560814018474</v>
      </c>
      <c r="J29" s="26">
        <f t="shared" si="18"/>
        <v>30962.341221027706</v>
      </c>
      <c r="K29" s="27">
        <f t="shared" si="19"/>
        <v>154811.70610513852</v>
      </c>
      <c r="L29" s="27">
        <f t="shared" si="4"/>
        <v>54027</v>
      </c>
      <c r="M29" s="26">
        <v>25727</v>
      </c>
      <c r="N29" s="26">
        <v>28300</v>
      </c>
      <c r="O29" s="28">
        <f t="shared" si="5"/>
        <v>0.34898523735219483</v>
      </c>
      <c r="P29" s="26">
        <f t="shared" si="20"/>
        <v>100784.70610513854</v>
      </c>
      <c r="Q29" s="26">
        <v>45000</v>
      </c>
      <c r="R29" s="27">
        <f t="shared" si="6"/>
        <v>99027</v>
      </c>
      <c r="S29" s="29">
        <f t="shared" si="13"/>
        <v>0.63966093063238383</v>
      </c>
      <c r="T29" s="27">
        <f t="shared" si="7"/>
        <v>55784.706105138539</v>
      </c>
      <c r="U29" s="31"/>
      <c r="V29" s="33">
        <f>15357+333</f>
        <v>15690</v>
      </c>
      <c r="W29" s="33">
        <v>334</v>
      </c>
      <c r="X29" s="33">
        <f>3488+333</f>
        <v>3821</v>
      </c>
      <c r="Y29" s="33">
        <f>952+333</f>
        <v>1285</v>
      </c>
      <c r="Z29" s="33">
        <v>334</v>
      </c>
      <c r="AA29" s="33">
        <f>2540+333</f>
        <v>2873</v>
      </c>
      <c r="AB29" s="33">
        <v>334</v>
      </c>
      <c r="AC29" s="33">
        <f>7000+333</f>
        <v>7333</v>
      </c>
      <c r="AD29" s="33">
        <f>12662+334</f>
        <v>12996</v>
      </c>
      <c r="AE29" s="33"/>
      <c r="AF29" s="89"/>
    </row>
    <row r="30" spans="1:32" s="7" customFormat="1" ht="31.5">
      <c r="A30" s="30">
        <v>8</v>
      </c>
      <c r="B30" s="34" t="s">
        <v>264</v>
      </c>
      <c r="C30" s="26"/>
      <c r="D30" s="26">
        <v>35423</v>
      </c>
      <c r="E30" s="26">
        <v>0</v>
      </c>
      <c r="F30" s="26">
        <v>128778.19718188449</v>
      </c>
      <c r="G30" s="26">
        <v>12877.81971818845</v>
      </c>
      <c r="H30" s="26">
        <v>115900.37746369604</v>
      </c>
      <c r="I30" s="26">
        <f t="shared" si="21"/>
        <v>12877.81971818845</v>
      </c>
      <c r="J30" s="26">
        <f t="shared" si="18"/>
        <v>19316.729577282673</v>
      </c>
      <c r="K30" s="27">
        <f t="shared" si="19"/>
        <v>96583.647886413368</v>
      </c>
      <c r="L30" s="27">
        <f t="shared" si="4"/>
        <v>45742</v>
      </c>
      <c r="M30" s="26">
        <v>18242</v>
      </c>
      <c r="N30" s="26">
        <v>27500</v>
      </c>
      <c r="O30" s="28">
        <f t="shared" si="5"/>
        <v>0.47359983807812489</v>
      </c>
      <c r="P30" s="26">
        <f t="shared" si="20"/>
        <v>50841.647886413368</v>
      </c>
      <c r="Q30" s="26">
        <v>20000</v>
      </c>
      <c r="R30" s="27">
        <f t="shared" si="6"/>
        <v>65742</v>
      </c>
      <c r="S30" s="29">
        <f t="shared" si="13"/>
        <v>0.68067422838817904</v>
      </c>
      <c r="T30" s="27">
        <f t="shared" si="7"/>
        <v>30841.647886413368</v>
      </c>
      <c r="U30" s="32" t="s">
        <v>265</v>
      </c>
      <c r="V30" s="33">
        <v>4511</v>
      </c>
      <c r="W30" s="33">
        <v>501</v>
      </c>
      <c r="X30" s="33"/>
      <c r="Y30" s="33">
        <v>4000</v>
      </c>
      <c r="Z30" s="33"/>
      <c r="AA30" s="33"/>
      <c r="AB30" s="33">
        <v>10487</v>
      </c>
      <c r="AC30" s="33">
        <v>501</v>
      </c>
      <c r="AD30" s="33"/>
      <c r="AE30" s="33"/>
      <c r="AF30" s="89"/>
    </row>
    <row r="31" spans="1:32" s="7" customFormat="1" ht="18.75">
      <c r="A31" s="30">
        <v>9</v>
      </c>
      <c r="B31" s="34" t="s">
        <v>145</v>
      </c>
      <c r="C31" s="26"/>
      <c r="D31" s="26"/>
      <c r="E31" s="26"/>
      <c r="F31" s="26">
        <v>204738.56866985146</v>
      </c>
      <c r="G31" s="26">
        <v>20473.856866985148</v>
      </c>
      <c r="H31" s="26">
        <v>184264.71180286631</v>
      </c>
      <c r="I31" s="26">
        <f t="shared" si="21"/>
        <v>20473.856866985148</v>
      </c>
      <c r="J31" s="26">
        <f t="shared" si="18"/>
        <v>30710.785300477717</v>
      </c>
      <c r="K31" s="27">
        <f t="shared" si="19"/>
        <v>153553.92650238858</v>
      </c>
      <c r="L31" s="27">
        <f t="shared" si="4"/>
        <v>53518</v>
      </c>
      <c r="M31" s="26">
        <v>25518</v>
      </c>
      <c r="N31" s="26">
        <v>28000</v>
      </c>
      <c r="O31" s="28">
        <f t="shared" si="5"/>
        <v>0.34852902311923301</v>
      </c>
      <c r="P31" s="26">
        <f t="shared" si="20"/>
        <v>100035.9265023886</v>
      </c>
      <c r="Q31" s="26">
        <v>45000</v>
      </c>
      <c r="R31" s="27">
        <f t="shared" si="6"/>
        <v>98518</v>
      </c>
      <c r="S31" s="29">
        <f t="shared" si="13"/>
        <v>0.64158567770956687</v>
      </c>
      <c r="T31" s="27">
        <f t="shared" si="7"/>
        <v>55035.926502388596</v>
      </c>
      <c r="U31" s="31"/>
      <c r="V31" s="37">
        <f>127+6736</f>
        <v>6863</v>
      </c>
      <c r="W31" s="37">
        <f>127+12475</f>
        <v>12602</v>
      </c>
      <c r="X31" s="37">
        <f>127+13000</f>
        <v>13127</v>
      </c>
      <c r="Y31" s="37">
        <v>126</v>
      </c>
      <c r="Z31" s="37">
        <f>127+1650</f>
        <v>1777</v>
      </c>
      <c r="AA31" s="37">
        <f>127+10000</f>
        <v>10127</v>
      </c>
      <c r="AB31" s="37">
        <v>126</v>
      </c>
      <c r="AC31" s="37">
        <v>126</v>
      </c>
      <c r="AD31" s="37">
        <v>126</v>
      </c>
      <c r="AE31" s="33"/>
      <c r="AF31" s="89"/>
    </row>
    <row r="32" spans="1:32" s="7" customFormat="1" ht="18.75">
      <c r="A32" s="30">
        <v>10</v>
      </c>
      <c r="B32" s="34" t="s">
        <v>266</v>
      </c>
      <c r="C32" s="26"/>
      <c r="D32" s="26"/>
      <c r="E32" s="26"/>
      <c r="F32" s="26">
        <v>76664.661500948772</v>
      </c>
      <c r="G32" s="26">
        <v>7666.4661500948778</v>
      </c>
      <c r="H32" s="26">
        <v>68998.195350853901</v>
      </c>
      <c r="I32" s="26">
        <f t="shared" si="21"/>
        <v>7666.4661500948778</v>
      </c>
      <c r="J32" s="26">
        <f t="shared" si="18"/>
        <v>11499.699225142316</v>
      </c>
      <c r="K32" s="27">
        <f t="shared" si="19"/>
        <v>57498.496125711587</v>
      </c>
      <c r="L32" s="27">
        <f t="shared" si="4"/>
        <v>20055</v>
      </c>
      <c r="M32" s="26">
        <v>9555</v>
      </c>
      <c r="N32" s="26">
        <v>10500</v>
      </c>
      <c r="O32" s="28">
        <f t="shared" si="5"/>
        <v>0.34879173111159006</v>
      </c>
      <c r="P32" s="26">
        <f t="shared" si="20"/>
        <v>37443.496125711587</v>
      </c>
      <c r="Q32" s="26">
        <v>16000</v>
      </c>
      <c r="R32" s="27">
        <f t="shared" si="6"/>
        <v>36055</v>
      </c>
      <c r="S32" s="29">
        <f t="shared" si="13"/>
        <v>0.62705987859528201</v>
      </c>
      <c r="T32" s="27">
        <f t="shared" si="7"/>
        <v>21443.496125711587</v>
      </c>
      <c r="U32" s="31"/>
      <c r="V32" s="33">
        <v>459</v>
      </c>
      <c r="W32" s="33"/>
      <c r="X32" s="33">
        <v>15541</v>
      </c>
      <c r="Y32" s="33"/>
      <c r="Z32" s="33"/>
      <c r="AA32" s="33"/>
      <c r="AB32" s="33"/>
      <c r="AC32" s="33"/>
      <c r="AD32" s="33"/>
      <c r="AE32" s="33"/>
      <c r="AF32" s="89"/>
    </row>
    <row r="33" spans="1:32" s="7" customFormat="1" ht="18.75">
      <c r="A33" s="30">
        <v>11</v>
      </c>
      <c r="B33" s="34" t="s">
        <v>267</v>
      </c>
      <c r="C33" s="26"/>
      <c r="D33" s="26"/>
      <c r="E33" s="26"/>
      <c r="F33" s="26">
        <v>404246.37137271115</v>
      </c>
      <c r="G33" s="26">
        <v>40424.637137271115</v>
      </c>
      <c r="H33" s="26">
        <v>363821.73423544003</v>
      </c>
      <c r="I33" s="26">
        <f t="shared" si="21"/>
        <v>40424.637137271115</v>
      </c>
      <c r="J33" s="26">
        <f t="shared" si="18"/>
        <v>60636.955705906672</v>
      </c>
      <c r="K33" s="27">
        <f t="shared" si="19"/>
        <v>303184.77852953336</v>
      </c>
      <c r="L33" s="27">
        <f t="shared" si="4"/>
        <v>115385</v>
      </c>
      <c r="M33" s="26">
        <v>55385</v>
      </c>
      <c r="N33" s="26">
        <v>60000</v>
      </c>
      <c r="O33" s="28">
        <f t="shared" si="5"/>
        <v>0.38057649384518921</v>
      </c>
      <c r="P33" s="26">
        <f t="shared" si="20"/>
        <v>187799.77852953336</v>
      </c>
      <c r="Q33" s="26">
        <v>66000</v>
      </c>
      <c r="R33" s="27">
        <f t="shared" si="6"/>
        <v>181385</v>
      </c>
      <c r="S33" s="29">
        <f t="shared" si="13"/>
        <v>0.59826552269454125</v>
      </c>
      <c r="T33" s="27">
        <f t="shared" si="7"/>
        <v>121799.77852953336</v>
      </c>
      <c r="U33" s="31"/>
      <c r="V33" s="25">
        <f>+Q33-W33</f>
        <v>65540</v>
      </c>
      <c r="W33" s="25">
        <v>460</v>
      </c>
      <c r="X33" s="25">
        <v>0</v>
      </c>
      <c r="Y33" s="25">
        <v>0</v>
      </c>
      <c r="Z33" s="25">
        <v>0</v>
      </c>
      <c r="AA33" s="25">
        <v>0</v>
      </c>
      <c r="AB33" s="25">
        <v>0</v>
      </c>
      <c r="AC33" s="25">
        <v>0</v>
      </c>
      <c r="AD33" s="25">
        <v>0</v>
      </c>
      <c r="AE33" s="25">
        <v>0</v>
      </c>
      <c r="AF33" s="89"/>
    </row>
    <row r="34" spans="1:32" s="7" customFormat="1" ht="43.5" customHeight="1">
      <c r="A34" s="30">
        <v>12</v>
      </c>
      <c r="B34" s="34" t="s">
        <v>268</v>
      </c>
      <c r="C34" s="26"/>
      <c r="D34" s="26">
        <v>61000</v>
      </c>
      <c r="E34" s="26"/>
      <c r="F34" s="26">
        <v>61000</v>
      </c>
      <c r="G34" s="26">
        <v>6100</v>
      </c>
      <c r="H34" s="26">
        <v>54900</v>
      </c>
      <c r="I34" s="26">
        <f t="shared" si="21"/>
        <v>6100</v>
      </c>
      <c r="J34" s="26">
        <f t="shared" si="18"/>
        <v>9150</v>
      </c>
      <c r="K34" s="27">
        <f t="shared" si="19"/>
        <v>45750</v>
      </c>
      <c r="L34" s="27">
        <f t="shared" si="4"/>
        <v>25000</v>
      </c>
      <c r="M34" s="26">
        <v>0</v>
      </c>
      <c r="N34" s="26">
        <v>25000</v>
      </c>
      <c r="O34" s="28">
        <f t="shared" si="5"/>
        <v>0.54644808743169404</v>
      </c>
      <c r="P34" s="26">
        <f t="shared" si="20"/>
        <v>20750</v>
      </c>
      <c r="Q34" s="26">
        <v>4500</v>
      </c>
      <c r="R34" s="27">
        <f t="shared" si="6"/>
        <v>29500</v>
      </c>
      <c r="S34" s="29">
        <f t="shared" si="13"/>
        <v>0.64480874316939896</v>
      </c>
      <c r="T34" s="27">
        <f t="shared" si="7"/>
        <v>16250</v>
      </c>
      <c r="U34" s="31"/>
      <c r="V34" s="33"/>
      <c r="W34" s="33"/>
      <c r="X34" s="33">
        <v>4500</v>
      </c>
      <c r="Y34" s="33"/>
      <c r="Z34" s="33"/>
      <c r="AA34" s="33"/>
      <c r="AB34" s="33"/>
      <c r="AC34" s="33"/>
      <c r="AD34" s="33"/>
      <c r="AE34" s="33"/>
      <c r="AF34" s="89"/>
    </row>
    <row r="35" spans="1:32" s="7" customFormat="1" ht="43.5" customHeight="1">
      <c r="A35" s="30">
        <v>13</v>
      </c>
      <c r="B35" s="34" t="s">
        <v>269</v>
      </c>
      <c r="C35" s="26"/>
      <c r="D35" s="26">
        <v>30000</v>
      </c>
      <c r="E35" s="26"/>
      <c r="F35" s="26">
        <v>30000</v>
      </c>
      <c r="G35" s="26">
        <v>3000</v>
      </c>
      <c r="H35" s="26">
        <v>27000</v>
      </c>
      <c r="I35" s="26">
        <f t="shared" si="21"/>
        <v>3000</v>
      </c>
      <c r="J35" s="26">
        <f t="shared" si="18"/>
        <v>4500</v>
      </c>
      <c r="K35" s="27">
        <f t="shared" si="19"/>
        <v>22500</v>
      </c>
      <c r="L35" s="27">
        <f t="shared" si="4"/>
        <v>15000</v>
      </c>
      <c r="M35" s="26">
        <v>0</v>
      </c>
      <c r="N35" s="26">
        <v>15000</v>
      </c>
      <c r="O35" s="28">
        <f t="shared" si="5"/>
        <v>0.66666666666666663</v>
      </c>
      <c r="P35" s="26">
        <f t="shared" si="20"/>
        <v>7500</v>
      </c>
      <c r="Q35" s="26">
        <v>7500</v>
      </c>
      <c r="R35" s="27">
        <f t="shared" si="6"/>
        <v>22500</v>
      </c>
      <c r="S35" s="29">
        <f t="shared" si="13"/>
        <v>1</v>
      </c>
      <c r="T35" s="27">
        <f t="shared" si="7"/>
        <v>0</v>
      </c>
      <c r="U35" s="65" t="s">
        <v>270</v>
      </c>
      <c r="V35" s="33">
        <v>7500</v>
      </c>
      <c r="W35" s="33"/>
      <c r="X35" s="33"/>
      <c r="Y35" s="33"/>
      <c r="Z35" s="33"/>
      <c r="AA35" s="33"/>
      <c r="AB35" s="33"/>
      <c r="AC35" s="33"/>
      <c r="AD35" s="33"/>
      <c r="AE35" s="33"/>
      <c r="AF35" s="89"/>
    </row>
    <row r="36" spans="1:32" s="7" customFormat="1" ht="18.75">
      <c r="A36" s="30">
        <v>14</v>
      </c>
      <c r="B36" s="34" t="s">
        <v>212</v>
      </c>
      <c r="C36" s="26">
        <v>90000</v>
      </c>
      <c r="D36" s="26"/>
      <c r="E36" s="26"/>
      <c r="F36" s="26">
        <v>1152409.5020000006</v>
      </c>
      <c r="G36" s="26">
        <v>115240.95020000006</v>
      </c>
      <c r="H36" s="26">
        <v>1037168.5518000005</v>
      </c>
      <c r="I36" s="26">
        <f>F36*10%</f>
        <v>115240.95020000006</v>
      </c>
      <c r="J36" s="26"/>
      <c r="K36" s="27">
        <f t="shared" si="19"/>
        <v>1037168.5518000005</v>
      </c>
      <c r="L36" s="27">
        <f t="shared" si="4"/>
        <v>692404</v>
      </c>
      <c r="M36" s="26">
        <v>320404</v>
      </c>
      <c r="N36" s="26">
        <v>372000</v>
      </c>
      <c r="O36" s="28">
        <f t="shared" si="5"/>
        <v>0.6675906233353649</v>
      </c>
      <c r="P36" s="26">
        <f t="shared" si="20"/>
        <v>344764.55180000048</v>
      </c>
      <c r="Q36" s="26">
        <v>115000</v>
      </c>
      <c r="R36" s="27">
        <f t="shared" si="6"/>
        <v>807404</v>
      </c>
      <c r="S36" s="29">
        <f t="shared" si="13"/>
        <v>0.7784694190724879</v>
      </c>
      <c r="T36" s="27">
        <f t="shared" si="7"/>
        <v>229764.55180000048</v>
      </c>
      <c r="U36" s="31"/>
      <c r="V36" s="33">
        <v>55597</v>
      </c>
      <c r="W36" s="33">
        <v>48657</v>
      </c>
      <c r="X36" s="33">
        <v>746</v>
      </c>
      <c r="Y36" s="33"/>
      <c r="Z36" s="33">
        <v>6000</v>
      </c>
      <c r="AA36" s="33"/>
      <c r="AB36" s="33"/>
      <c r="AC36" s="33"/>
      <c r="AD36" s="33">
        <v>4000</v>
      </c>
      <c r="AE36" s="33"/>
      <c r="AF36" s="89"/>
    </row>
    <row r="37" spans="1:32" s="7" customFormat="1" ht="18.75">
      <c r="A37" s="30">
        <v>15</v>
      </c>
      <c r="B37" s="34" t="s">
        <v>271</v>
      </c>
      <c r="C37" s="26"/>
      <c r="D37" s="26"/>
      <c r="E37" s="26"/>
      <c r="F37" s="26">
        <v>39929.511198410815</v>
      </c>
      <c r="G37" s="26">
        <v>3992.9511198410819</v>
      </c>
      <c r="H37" s="26">
        <v>35936.560078569732</v>
      </c>
      <c r="I37" s="26">
        <f>F37*10%</f>
        <v>3992.9511198410819</v>
      </c>
      <c r="J37" s="26"/>
      <c r="K37" s="27">
        <f t="shared" si="19"/>
        <v>35936.560078569732</v>
      </c>
      <c r="L37" s="27">
        <f t="shared" si="4"/>
        <v>10477</v>
      </c>
      <c r="M37" s="26">
        <v>4977</v>
      </c>
      <c r="N37" s="26">
        <v>5500</v>
      </c>
      <c r="O37" s="28">
        <f t="shared" si="5"/>
        <v>0.29154153811866412</v>
      </c>
      <c r="P37" s="26">
        <f t="shared" si="20"/>
        <v>25459.560078569732</v>
      </c>
      <c r="Q37" s="26">
        <v>10000</v>
      </c>
      <c r="R37" s="27">
        <f t="shared" si="6"/>
        <v>20477</v>
      </c>
      <c r="S37" s="29">
        <f t="shared" si="13"/>
        <v>0.56980968560235612</v>
      </c>
      <c r="T37" s="27">
        <f t="shared" si="7"/>
        <v>15459.560078569732</v>
      </c>
      <c r="U37" s="31"/>
      <c r="V37" s="33">
        <v>1100</v>
      </c>
      <c r="W37" s="33">
        <v>3600</v>
      </c>
      <c r="X37" s="33"/>
      <c r="Y37" s="33"/>
      <c r="Z37" s="33"/>
      <c r="AA37" s="33"/>
      <c r="AB37" s="33"/>
      <c r="AC37" s="33"/>
      <c r="AD37" s="33">
        <v>5300</v>
      </c>
      <c r="AE37" s="33"/>
      <c r="AF37" s="89"/>
    </row>
    <row r="38" spans="1:32" s="39" customFormat="1" ht="18.75">
      <c r="A38" s="38" t="s">
        <v>94</v>
      </c>
      <c r="B38" s="18" t="s">
        <v>272</v>
      </c>
      <c r="C38" s="19">
        <v>-90000</v>
      </c>
      <c r="D38" s="19"/>
      <c r="E38" s="19">
        <v>0</v>
      </c>
      <c r="F38" s="19">
        <v>6894234.4000000022</v>
      </c>
      <c r="G38" s="26">
        <v>689423.44000000029</v>
      </c>
      <c r="H38" s="26">
        <v>6204810.9600000018</v>
      </c>
      <c r="I38" s="19">
        <f t="shared" si="21"/>
        <v>689423.44000000029</v>
      </c>
      <c r="J38" s="19">
        <f>J39+J49+J50</f>
        <v>0</v>
      </c>
      <c r="K38" s="20">
        <f t="shared" si="19"/>
        <v>6204810.9600000018</v>
      </c>
      <c r="L38" s="20">
        <f t="shared" si="4"/>
        <v>2959598</v>
      </c>
      <c r="M38" s="19">
        <v>1440998</v>
      </c>
      <c r="N38" s="19">
        <f>N39+N49+N50</f>
        <v>1518600</v>
      </c>
      <c r="O38" s="21">
        <f t="shared" si="5"/>
        <v>0.47698439470265491</v>
      </c>
      <c r="P38" s="19">
        <f t="shared" si="20"/>
        <v>3245212.9600000018</v>
      </c>
      <c r="Q38" s="19">
        <f>Q39+Q50</f>
        <v>1375000</v>
      </c>
      <c r="R38" s="19">
        <f t="shared" ref="R38:AE38" si="22">R39+R50</f>
        <v>2256001</v>
      </c>
      <c r="S38" s="19">
        <f t="shared" si="22"/>
        <v>1015002.6416435406</v>
      </c>
      <c r="T38" s="19">
        <f t="shared" si="22"/>
        <v>1708098.6800000006</v>
      </c>
      <c r="U38" s="19">
        <f t="shared" si="22"/>
        <v>1015004</v>
      </c>
      <c r="V38" s="19">
        <f t="shared" si="22"/>
        <v>274464</v>
      </c>
      <c r="W38" s="19">
        <f t="shared" si="22"/>
        <v>242502</v>
      </c>
      <c r="X38" s="19">
        <f t="shared" si="22"/>
        <v>137433</v>
      </c>
      <c r="Y38" s="19">
        <f t="shared" si="22"/>
        <v>133114</v>
      </c>
      <c r="Z38" s="19">
        <f t="shared" si="22"/>
        <v>209619</v>
      </c>
      <c r="AA38" s="19">
        <f t="shared" si="22"/>
        <v>157107</v>
      </c>
      <c r="AB38" s="19">
        <f t="shared" si="22"/>
        <v>100747</v>
      </c>
      <c r="AC38" s="19">
        <f t="shared" si="22"/>
        <v>185924</v>
      </c>
      <c r="AD38" s="19">
        <f t="shared" si="22"/>
        <v>109090</v>
      </c>
      <c r="AE38" s="19">
        <f t="shared" si="22"/>
        <v>-175000</v>
      </c>
      <c r="AF38" s="30" t="s">
        <v>293</v>
      </c>
    </row>
    <row r="39" spans="1:32" s="45" customFormat="1" ht="19.5">
      <c r="A39" s="40">
        <v>1</v>
      </c>
      <c r="B39" s="41" t="s">
        <v>273</v>
      </c>
      <c r="C39" s="42">
        <v>-90000</v>
      </c>
      <c r="D39" s="43"/>
      <c r="E39" s="43">
        <v>0</v>
      </c>
      <c r="F39" s="19">
        <v>4745239.2000000011</v>
      </c>
      <c r="G39" s="26">
        <v>474523.92000000016</v>
      </c>
      <c r="H39" s="26">
        <v>4270715.2800000012</v>
      </c>
      <c r="I39" s="19">
        <f t="shared" si="21"/>
        <v>474523.92000000016</v>
      </c>
      <c r="J39" s="44">
        <v>0</v>
      </c>
      <c r="K39" s="20">
        <f t="shared" si="19"/>
        <v>4270715.2800000012</v>
      </c>
      <c r="L39" s="20">
        <f t="shared" si="4"/>
        <v>1999923.9373375524</v>
      </c>
      <c r="M39" s="44">
        <v>983923.93733755243</v>
      </c>
      <c r="N39" s="44">
        <v>1016000</v>
      </c>
      <c r="O39" s="21">
        <f t="shared" si="5"/>
        <v>0.46828781743032794</v>
      </c>
      <c r="P39" s="19">
        <f t="shared" si="20"/>
        <v>2270791.342662449</v>
      </c>
      <c r="Q39" s="19">
        <f>SUM(Q40:Q48)</f>
        <v>1015000</v>
      </c>
      <c r="R39" s="19">
        <v>1015001</v>
      </c>
      <c r="S39" s="19">
        <v>1015002</v>
      </c>
      <c r="T39" s="19">
        <v>1015003</v>
      </c>
      <c r="U39" s="19">
        <v>1015004</v>
      </c>
      <c r="V39" s="19">
        <f>SUM(V40:V48)</f>
        <v>134464</v>
      </c>
      <c r="W39" s="19">
        <f t="shared" ref="W39:AE39" si="23">SUM(W40:W48)</f>
        <v>166102</v>
      </c>
      <c r="X39" s="19">
        <f t="shared" si="23"/>
        <v>84633</v>
      </c>
      <c r="Y39" s="19">
        <f t="shared" si="23"/>
        <v>104714</v>
      </c>
      <c r="Z39" s="19">
        <f t="shared" si="23"/>
        <v>119619</v>
      </c>
      <c r="AA39" s="19">
        <f t="shared" si="23"/>
        <v>94107</v>
      </c>
      <c r="AB39" s="19">
        <f t="shared" si="23"/>
        <v>92747</v>
      </c>
      <c r="AC39" s="19">
        <f t="shared" si="23"/>
        <v>119924</v>
      </c>
      <c r="AD39" s="19">
        <f t="shared" si="23"/>
        <v>98690</v>
      </c>
      <c r="AE39" s="19">
        <f t="shared" si="23"/>
        <v>0</v>
      </c>
      <c r="AF39" s="90"/>
    </row>
    <row r="40" spans="1:32" s="69" customFormat="1" ht="18.75">
      <c r="A40" s="46"/>
      <c r="B40" s="47" t="s">
        <v>28</v>
      </c>
      <c r="C40" s="48"/>
      <c r="D40" s="48"/>
      <c r="E40" s="48"/>
      <c r="F40" s="26">
        <v>628634.05101741001</v>
      </c>
      <c r="G40" s="26">
        <v>62863.405101741002</v>
      </c>
      <c r="H40" s="26">
        <v>565770.64591566904</v>
      </c>
      <c r="I40" s="26">
        <f t="shared" si="21"/>
        <v>62863.405101741002</v>
      </c>
      <c r="J40" s="26"/>
      <c r="K40" s="27">
        <f t="shared" si="19"/>
        <v>565770.64591566904</v>
      </c>
      <c r="L40" s="27">
        <f t="shared" si="4"/>
        <v>264943.50094199553</v>
      </c>
      <c r="M40" s="49">
        <v>130347.08358253168</v>
      </c>
      <c r="N40" s="26">
        <f t="shared" ref="N40:N48" si="24">M40/$M$39*$N$39</f>
        <v>134596.41735946387</v>
      </c>
      <c r="O40" s="28">
        <f t="shared" si="5"/>
        <v>0.46828781743032794</v>
      </c>
      <c r="P40" s="26">
        <f t="shared" si="20"/>
        <v>300827.14497367351</v>
      </c>
      <c r="Q40" s="54">
        <v>134464</v>
      </c>
      <c r="R40" s="27">
        <f t="shared" si="6"/>
        <v>399407.50094199553</v>
      </c>
      <c r="S40" s="29">
        <f t="shared" si="13"/>
        <v>0.70595302853787367</v>
      </c>
      <c r="T40" s="27">
        <f t="shared" si="7"/>
        <v>166363.14497367351</v>
      </c>
      <c r="U40" s="66"/>
      <c r="V40" s="67">
        <f>+Q40</f>
        <v>134464</v>
      </c>
      <c r="W40" s="68"/>
      <c r="X40" s="68"/>
      <c r="Y40" s="68"/>
      <c r="Z40" s="68"/>
      <c r="AA40" s="68"/>
      <c r="AB40" s="68"/>
      <c r="AC40" s="68"/>
      <c r="AD40" s="68"/>
      <c r="AE40" s="68"/>
      <c r="AF40" s="91"/>
    </row>
    <row r="41" spans="1:32" s="69" customFormat="1" ht="18.75">
      <c r="A41" s="46"/>
      <c r="B41" s="47" t="s">
        <v>31</v>
      </c>
      <c r="C41" s="48"/>
      <c r="D41" s="48"/>
      <c r="E41" s="48"/>
      <c r="F41" s="26">
        <v>776544.20337456476</v>
      </c>
      <c r="G41" s="26">
        <v>77654.420337456482</v>
      </c>
      <c r="H41" s="26">
        <v>698889.78303710825</v>
      </c>
      <c r="I41" s="26">
        <f t="shared" si="21"/>
        <v>77654.420337456482</v>
      </c>
      <c r="J41" s="26"/>
      <c r="K41" s="27">
        <f t="shared" si="19"/>
        <v>698889.78303710825</v>
      </c>
      <c r="L41" s="27">
        <f t="shared" si="4"/>
        <v>327281.57112280291</v>
      </c>
      <c r="M41" s="49">
        <v>161016.20969938769</v>
      </c>
      <c r="N41" s="26">
        <f t="shared" si="24"/>
        <v>166265.36142341519</v>
      </c>
      <c r="O41" s="28">
        <f t="shared" si="5"/>
        <v>0.46828781743032805</v>
      </c>
      <c r="P41" s="26">
        <f t="shared" si="20"/>
        <v>371608.2119143054</v>
      </c>
      <c r="Q41" s="54">
        <v>166102</v>
      </c>
      <c r="R41" s="27">
        <f t="shared" si="6"/>
        <v>493383.57112280291</v>
      </c>
      <c r="S41" s="29">
        <f t="shared" si="13"/>
        <v>0.70595333212448208</v>
      </c>
      <c r="T41" s="27">
        <f t="shared" si="7"/>
        <v>205506.2119143054</v>
      </c>
      <c r="U41" s="66"/>
      <c r="V41" s="68"/>
      <c r="W41" s="67">
        <f>+Q41</f>
        <v>166102</v>
      </c>
      <c r="X41" s="68"/>
      <c r="Y41" s="68"/>
      <c r="Z41" s="68"/>
      <c r="AA41" s="68"/>
      <c r="AB41" s="68"/>
      <c r="AC41" s="68"/>
      <c r="AD41" s="68"/>
      <c r="AE41" s="68"/>
      <c r="AF41" s="91"/>
    </row>
    <row r="42" spans="1:32" s="69" customFormat="1" ht="18.75">
      <c r="A42" s="46"/>
      <c r="B42" s="47" t="s">
        <v>33</v>
      </c>
      <c r="C42" s="48"/>
      <c r="D42" s="48"/>
      <c r="E42" s="48"/>
      <c r="F42" s="26">
        <v>489549.9349900753</v>
      </c>
      <c r="G42" s="26">
        <v>48954.993499007534</v>
      </c>
      <c r="H42" s="26">
        <v>440594.94149106776</v>
      </c>
      <c r="I42" s="26">
        <f t="shared" si="21"/>
        <v>48954.993499007534</v>
      </c>
      <c r="J42" s="26"/>
      <c r="K42" s="27">
        <f t="shared" si="19"/>
        <v>440594.94149106776</v>
      </c>
      <c r="L42" s="27">
        <f t="shared" si="4"/>
        <v>206325.24352169514</v>
      </c>
      <c r="M42" s="49">
        <v>101508.03347464076</v>
      </c>
      <c r="N42" s="26">
        <f t="shared" si="24"/>
        <v>104817.21004705438</v>
      </c>
      <c r="O42" s="28">
        <f t="shared" si="5"/>
        <v>0.46828781743032788</v>
      </c>
      <c r="P42" s="26">
        <f t="shared" si="20"/>
        <v>234269.69796937262</v>
      </c>
      <c r="Q42" s="54">
        <v>104714</v>
      </c>
      <c r="R42" s="27">
        <f t="shared" si="6"/>
        <v>311039.24352169514</v>
      </c>
      <c r="S42" s="29">
        <f t="shared" si="13"/>
        <v>0.70595282476251686</v>
      </c>
      <c r="T42" s="27">
        <f t="shared" si="7"/>
        <v>129555.69796937262</v>
      </c>
      <c r="U42" s="66"/>
      <c r="V42" s="68"/>
      <c r="W42" s="68"/>
      <c r="X42" s="68"/>
      <c r="Y42" s="67">
        <f>+Q42</f>
        <v>104714</v>
      </c>
      <c r="Z42" s="68"/>
      <c r="AA42" s="68"/>
      <c r="AB42" s="68"/>
      <c r="AC42" s="68"/>
      <c r="AD42" s="68"/>
      <c r="AE42" s="68"/>
      <c r="AF42" s="91"/>
    </row>
    <row r="43" spans="1:32" s="69" customFormat="1" ht="18.75">
      <c r="A43" s="46"/>
      <c r="B43" s="47" t="s">
        <v>27</v>
      </c>
      <c r="C43" s="48"/>
      <c r="D43" s="48"/>
      <c r="E43" s="48"/>
      <c r="F43" s="26">
        <v>433604.11462786893</v>
      </c>
      <c r="G43" s="26">
        <v>43360.411462786898</v>
      </c>
      <c r="H43" s="26">
        <v>390243.70316508203</v>
      </c>
      <c r="I43" s="26">
        <f t="shared" si="21"/>
        <v>43360.411462786898</v>
      </c>
      <c r="J43" s="26"/>
      <c r="K43" s="27">
        <f t="shared" si="19"/>
        <v>390243.70316508203</v>
      </c>
      <c r="L43" s="27">
        <f t="shared" si="4"/>
        <v>182746.37202110502</v>
      </c>
      <c r="M43" s="49">
        <v>89907.684255498883</v>
      </c>
      <c r="N43" s="26">
        <f t="shared" si="24"/>
        <v>92838.687765606155</v>
      </c>
      <c r="O43" s="28">
        <f t="shared" si="5"/>
        <v>0.46828781743032794</v>
      </c>
      <c r="P43" s="26">
        <f t="shared" si="20"/>
        <v>207497.331143977</v>
      </c>
      <c r="Q43" s="54">
        <v>92747</v>
      </c>
      <c r="R43" s="27">
        <f t="shared" si="6"/>
        <v>275493.37202110502</v>
      </c>
      <c r="S43" s="29">
        <f t="shared" si="13"/>
        <v>0.70595212629110637</v>
      </c>
      <c r="T43" s="27">
        <f t="shared" si="7"/>
        <v>114750.331143977</v>
      </c>
      <c r="U43" s="66"/>
      <c r="V43" s="68"/>
      <c r="W43" s="68"/>
      <c r="X43" s="68"/>
      <c r="Y43" s="68"/>
      <c r="Z43" s="68"/>
      <c r="AA43" s="68"/>
      <c r="AB43" s="67">
        <f>+Q43</f>
        <v>92747</v>
      </c>
      <c r="AC43" s="68"/>
      <c r="AD43" s="68"/>
      <c r="AE43" s="68"/>
      <c r="AF43" s="91"/>
    </row>
    <row r="44" spans="1:32" s="69" customFormat="1" ht="18.75">
      <c r="A44" s="46"/>
      <c r="B44" s="47" t="s">
        <v>42</v>
      </c>
      <c r="C44" s="48"/>
      <c r="D44" s="48"/>
      <c r="E44" s="48"/>
      <c r="F44" s="26">
        <v>395669.78374826442</v>
      </c>
      <c r="G44" s="26">
        <v>39566.978374826445</v>
      </c>
      <c r="H44" s="26">
        <v>356102.80537343799</v>
      </c>
      <c r="I44" s="26">
        <f t="shared" si="21"/>
        <v>39566.978374826445</v>
      </c>
      <c r="J44" s="26"/>
      <c r="K44" s="27">
        <f t="shared" si="19"/>
        <v>356102.80537343799</v>
      </c>
      <c r="L44" s="27">
        <f t="shared" si="4"/>
        <v>166758.60550914414</v>
      </c>
      <c r="M44" s="49">
        <v>82042.012025671997</v>
      </c>
      <c r="N44" s="26">
        <f t="shared" si="24"/>
        <v>84716.593483472141</v>
      </c>
      <c r="O44" s="28">
        <f t="shared" si="5"/>
        <v>0.46828781743032794</v>
      </c>
      <c r="P44" s="26">
        <f t="shared" si="20"/>
        <v>189344.19986429386</v>
      </c>
      <c r="Q44" s="54">
        <v>84633</v>
      </c>
      <c r="R44" s="27">
        <f t="shared" si="6"/>
        <v>251391.60550914414</v>
      </c>
      <c r="S44" s="29">
        <f t="shared" si="13"/>
        <v>0.70595233094419096</v>
      </c>
      <c r="T44" s="27">
        <f t="shared" si="7"/>
        <v>104711.19986429386</v>
      </c>
      <c r="U44" s="66"/>
      <c r="V44" s="68"/>
      <c r="W44" s="68"/>
      <c r="X44" s="67">
        <f>+Q44</f>
        <v>84633</v>
      </c>
      <c r="Y44" s="68"/>
      <c r="Z44" s="68"/>
      <c r="AA44" s="68"/>
      <c r="AB44" s="68"/>
      <c r="AC44" s="68"/>
      <c r="AD44" s="68"/>
      <c r="AE44" s="68"/>
      <c r="AF44" s="91"/>
    </row>
    <row r="45" spans="1:32" s="69" customFormat="1" ht="18.75">
      <c r="A45" s="46"/>
      <c r="B45" s="47" t="s">
        <v>30</v>
      </c>
      <c r="C45" s="48"/>
      <c r="D45" s="48"/>
      <c r="E45" s="48"/>
      <c r="F45" s="26">
        <v>461387.56881164655</v>
      </c>
      <c r="G45" s="26">
        <v>46138.756881164656</v>
      </c>
      <c r="H45" s="26">
        <v>415248.81193048187</v>
      </c>
      <c r="I45" s="26">
        <f t="shared" si="21"/>
        <v>46138.756881164656</v>
      </c>
      <c r="J45" s="26"/>
      <c r="K45" s="27">
        <f t="shared" si="19"/>
        <v>415248.81193048187</v>
      </c>
      <c r="L45" s="27">
        <f t="shared" si="4"/>
        <v>194455.95982946211</v>
      </c>
      <c r="M45" s="49">
        <v>95668.575220350554</v>
      </c>
      <c r="N45" s="26">
        <f t="shared" si="24"/>
        <v>98787.384609111541</v>
      </c>
      <c r="O45" s="28">
        <f t="shared" si="5"/>
        <v>0.46828781743032805</v>
      </c>
      <c r="P45" s="26">
        <f t="shared" si="20"/>
        <v>220792.85210101976</v>
      </c>
      <c r="Q45" s="54">
        <v>98690</v>
      </c>
      <c r="R45" s="27">
        <f t="shared" si="6"/>
        <v>293145.95982946211</v>
      </c>
      <c r="S45" s="29">
        <f t="shared" si="13"/>
        <v>0.70595255520812572</v>
      </c>
      <c r="T45" s="27">
        <f t="shared" si="7"/>
        <v>122102.85210101976</v>
      </c>
      <c r="U45" s="66"/>
      <c r="V45" s="68"/>
      <c r="W45" s="68"/>
      <c r="X45" s="68"/>
      <c r="Y45" s="68"/>
      <c r="Z45" s="68"/>
      <c r="AA45" s="68"/>
      <c r="AB45" s="68"/>
      <c r="AC45" s="68"/>
      <c r="AD45" s="67">
        <f>+Q45</f>
        <v>98690</v>
      </c>
      <c r="AE45" s="68"/>
      <c r="AF45" s="91"/>
    </row>
    <row r="46" spans="1:32" s="69" customFormat="1" ht="18.75">
      <c r="A46" s="46"/>
      <c r="B46" s="47" t="s">
        <v>38</v>
      </c>
      <c r="C46" s="48"/>
      <c r="D46" s="48"/>
      <c r="E46" s="48"/>
      <c r="F46" s="26">
        <v>560657.56396989909</v>
      </c>
      <c r="G46" s="26">
        <v>56065.756396989913</v>
      </c>
      <c r="H46" s="26">
        <v>504591.80757290917</v>
      </c>
      <c r="I46" s="26">
        <f t="shared" si="21"/>
        <v>56065.756396989913</v>
      </c>
      <c r="J46" s="26"/>
      <c r="K46" s="27">
        <f t="shared" si="19"/>
        <v>504591.80757290917</v>
      </c>
      <c r="L46" s="27">
        <f t="shared" si="4"/>
        <v>236294.19626154163</v>
      </c>
      <c r="M46" s="49">
        <v>116252.17920296696</v>
      </c>
      <c r="N46" s="26">
        <f t="shared" si="24"/>
        <v>120042.01705857468</v>
      </c>
      <c r="O46" s="28">
        <f t="shared" si="5"/>
        <v>0.46828781743032788</v>
      </c>
      <c r="P46" s="26">
        <f t="shared" si="20"/>
        <v>268297.61131136748</v>
      </c>
      <c r="Q46" s="54">
        <v>119924</v>
      </c>
      <c r="R46" s="27">
        <f t="shared" si="6"/>
        <v>356218.19626154163</v>
      </c>
      <c r="S46" s="29">
        <f t="shared" si="13"/>
        <v>0.70595319011411251</v>
      </c>
      <c r="T46" s="27">
        <f t="shared" si="7"/>
        <v>148373.61131136748</v>
      </c>
      <c r="U46" s="66"/>
      <c r="V46" s="68"/>
      <c r="W46" s="68"/>
      <c r="X46" s="68"/>
      <c r="Y46" s="68"/>
      <c r="Z46" s="68"/>
      <c r="AA46" s="68"/>
      <c r="AB46" s="68"/>
      <c r="AC46" s="67">
        <f>+Q46</f>
        <v>119924</v>
      </c>
      <c r="AD46" s="68"/>
      <c r="AE46" s="68"/>
      <c r="AF46" s="91"/>
    </row>
    <row r="47" spans="1:32" s="69" customFormat="1" ht="18.75">
      <c r="A47" s="46"/>
      <c r="B47" s="47" t="s">
        <v>29</v>
      </c>
      <c r="C47" s="48"/>
      <c r="D47" s="48"/>
      <c r="E47" s="48"/>
      <c r="F47" s="26">
        <v>439961.04395670537</v>
      </c>
      <c r="G47" s="26">
        <v>43996.10439567054</v>
      </c>
      <c r="H47" s="26">
        <v>395964.93956103484</v>
      </c>
      <c r="I47" s="26">
        <f t="shared" si="21"/>
        <v>43996.10439567054</v>
      </c>
      <c r="J47" s="26"/>
      <c r="K47" s="27">
        <f t="shared" si="19"/>
        <v>395964.93956103484</v>
      </c>
      <c r="L47" s="27">
        <f t="shared" si="4"/>
        <v>185425.55732596872</v>
      </c>
      <c r="M47" s="49">
        <v>91225.791661887444</v>
      </c>
      <c r="N47" s="26">
        <f t="shared" si="24"/>
        <v>94199.765664081278</v>
      </c>
      <c r="O47" s="28">
        <f t="shared" si="5"/>
        <v>0.46828781743032794</v>
      </c>
      <c r="P47" s="26">
        <f t="shared" si="20"/>
        <v>210539.38223506615</v>
      </c>
      <c r="Q47" s="54">
        <v>94107</v>
      </c>
      <c r="R47" s="27">
        <f t="shared" si="6"/>
        <v>279532.55732596875</v>
      </c>
      <c r="S47" s="29">
        <f t="shared" si="13"/>
        <v>0.7059527988408707</v>
      </c>
      <c r="T47" s="27">
        <f t="shared" si="7"/>
        <v>116432.38223506615</v>
      </c>
      <c r="U47" s="66"/>
      <c r="V47" s="68"/>
      <c r="W47" s="68"/>
      <c r="X47" s="68"/>
      <c r="Y47" s="68"/>
      <c r="Z47" s="68"/>
      <c r="AA47" s="67">
        <f>+Q47</f>
        <v>94107</v>
      </c>
      <c r="AB47" s="68"/>
      <c r="AC47" s="68"/>
      <c r="AD47" s="68"/>
      <c r="AE47" s="68"/>
      <c r="AF47" s="91"/>
    </row>
    <row r="48" spans="1:32" s="69" customFormat="1" ht="18.75">
      <c r="A48" s="46"/>
      <c r="B48" s="47" t="s">
        <v>274</v>
      </c>
      <c r="C48" s="48"/>
      <c r="D48" s="48"/>
      <c r="E48" s="48"/>
      <c r="F48" s="26">
        <v>559230.93550356675</v>
      </c>
      <c r="G48" s="26">
        <v>55923.09355035668</v>
      </c>
      <c r="H48" s="26">
        <v>503307.84195321007</v>
      </c>
      <c r="I48" s="26">
        <f t="shared" si="21"/>
        <v>55923.09355035668</v>
      </c>
      <c r="J48" s="26"/>
      <c r="K48" s="27">
        <f t="shared" si="19"/>
        <v>503307.84195321007</v>
      </c>
      <c r="L48" s="27">
        <f t="shared" si="4"/>
        <v>235692.9308038372</v>
      </c>
      <c r="M48" s="49">
        <v>115956.36821461648</v>
      </c>
      <c r="N48" s="26">
        <f t="shared" si="24"/>
        <v>119736.56258922073</v>
      </c>
      <c r="O48" s="28">
        <f t="shared" si="5"/>
        <v>0.46828781743032794</v>
      </c>
      <c r="P48" s="26">
        <f t="shared" si="20"/>
        <v>267614.91114937281</v>
      </c>
      <c r="Q48" s="54">
        <v>119619</v>
      </c>
      <c r="R48" s="27">
        <f t="shared" si="6"/>
        <v>355311.9308038372</v>
      </c>
      <c r="S48" s="29">
        <f t="shared" si="13"/>
        <v>0.70595349642270966</v>
      </c>
      <c r="T48" s="27">
        <f t="shared" si="7"/>
        <v>147995.91114937281</v>
      </c>
      <c r="U48" s="66"/>
      <c r="V48" s="68"/>
      <c r="W48" s="68"/>
      <c r="X48" s="68"/>
      <c r="Y48" s="68"/>
      <c r="Z48" s="67">
        <f>+Q48</f>
        <v>119619</v>
      </c>
      <c r="AA48" s="68"/>
      <c r="AB48" s="68"/>
      <c r="AC48" s="68"/>
      <c r="AD48" s="68"/>
      <c r="AE48" s="68"/>
      <c r="AF48" s="91"/>
    </row>
    <row r="49" spans="1:32" s="45" customFormat="1" ht="19.5" hidden="1">
      <c r="A49" s="40">
        <v>2</v>
      </c>
      <c r="B49" s="41" t="s">
        <v>275</v>
      </c>
      <c r="C49" s="42"/>
      <c r="D49" s="43"/>
      <c r="E49" s="43"/>
      <c r="F49" s="19"/>
      <c r="G49" s="26"/>
      <c r="H49" s="26"/>
      <c r="I49" s="26"/>
      <c r="J49" s="19"/>
      <c r="K49" s="27">
        <f t="shared" si="19"/>
        <v>0</v>
      </c>
      <c r="L49" s="20">
        <f t="shared" si="4"/>
        <v>78674</v>
      </c>
      <c r="M49" s="44">
        <v>78674</v>
      </c>
      <c r="N49" s="19">
        <v>0</v>
      </c>
      <c r="O49" s="28" t="e">
        <f t="shared" si="5"/>
        <v>#DIV/0!</v>
      </c>
      <c r="P49" s="26">
        <v>0</v>
      </c>
      <c r="Q49" s="26">
        <f>N49</f>
        <v>0</v>
      </c>
      <c r="R49" s="27">
        <f t="shared" si="6"/>
        <v>78674</v>
      </c>
      <c r="S49" s="29" t="e">
        <f t="shared" si="13"/>
        <v>#DIV/0!</v>
      </c>
      <c r="T49" s="27">
        <f t="shared" si="7"/>
        <v>0</v>
      </c>
      <c r="U49" s="50"/>
      <c r="V49" s="51"/>
      <c r="W49" s="51"/>
      <c r="X49" s="51"/>
      <c r="Y49" s="51"/>
      <c r="Z49" s="51"/>
      <c r="AA49" s="51"/>
      <c r="AB49" s="51"/>
      <c r="AC49" s="51"/>
      <c r="AD49" s="51"/>
      <c r="AE49" s="51"/>
      <c r="AF49" s="90"/>
    </row>
    <row r="50" spans="1:32" s="45" customFormat="1" ht="19.5">
      <c r="A50" s="40">
        <v>3</v>
      </c>
      <c r="B50" s="41" t="s">
        <v>276</v>
      </c>
      <c r="C50" s="42">
        <v>0</v>
      </c>
      <c r="D50" s="43"/>
      <c r="E50" s="43">
        <v>0</v>
      </c>
      <c r="F50" s="19">
        <v>2148995.2000000007</v>
      </c>
      <c r="G50" s="26">
        <v>214899.52000000008</v>
      </c>
      <c r="H50" s="26">
        <v>1934095.6800000006</v>
      </c>
      <c r="I50" s="26">
        <f t="shared" si="21"/>
        <v>214899.52000000008</v>
      </c>
      <c r="J50" s="19"/>
      <c r="K50" s="20">
        <f t="shared" si="19"/>
        <v>1934095.6800000006</v>
      </c>
      <c r="L50" s="20">
        <f t="shared" si="4"/>
        <v>881000</v>
      </c>
      <c r="M50" s="44">
        <v>378400</v>
      </c>
      <c r="N50" s="19">
        <f>381600+121000</f>
        <v>502600</v>
      </c>
      <c r="O50" s="28">
        <f t="shared" si="5"/>
        <v>0.45551003971013454</v>
      </c>
      <c r="P50" s="19">
        <f>F50-I50-M50-N50-J50</f>
        <v>1053095.6800000006</v>
      </c>
      <c r="Q50" s="19">
        <v>360000</v>
      </c>
      <c r="R50" s="20">
        <f t="shared" si="6"/>
        <v>1241000</v>
      </c>
      <c r="S50" s="22">
        <f t="shared" si="13"/>
        <v>0.64164354061325424</v>
      </c>
      <c r="T50" s="27">
        <f t="shared" si="7"/>
        <v>693095.68000000063</v>
      </c>
      <c r="U50" s="32"/>
      <c r="V50" s="51">
        <v>140000</v>
      </c>
      <c r="W50" s="51">
        <v>76400</v>
      </c>
      <c r="X50" s="51">
        <v>52800</v>
      </c>
      <c r="Y50" s="51">
        <v>28400</v>
      </c>
      <c r="Z50" s="51">
        <v>90000</v>
      </c>
      <c r="AA50" s="51">
        <v>63000</v>
      </c>
      <c r="AB50" s="51">
        <v>8000</v>
      </c>
      <c r="AC50" s="51">
        <v>66000</v>
      </c>
      <c r="AD50" s="51">
        <v>10400</v>
      </c>
      <c r="AE50" s="100">
        <f>+Q50-SUM(V50:AD50)</f>
        <v>-175000</v>
      </c>
      <c r="AF50" s="90"/>
    </row>
    <row r="51" spans="1:32" s="52" customFormat="1" ht="56.25" hidden="1">
      <c r="A51" s="92" t="s">
        <v>211</v>
      </c>
      <c r="B51" s="93" t="s">
        <v>277</v>
      </c>
      <c r="C51" s="26"/>
      <c r="D51" s="48"/>
      <c r="E51" s="48"/>
      <c r="F51" s="26"/>
      <c r="G51" s="26"/>
      <c r="H51" s="26"/>
      <c r="I51" s="26"/>
      <c r="J51" s="26"/>
      <c r="K51" s="26"/>
      <c r="L51" s="94">
        <f t="shared" si="4"/>
        <v>121000</v>
      </c>
      <c r="M51" s="49"/>
      <c r="N51" s="26">
        <v>121000</v>
      </c>
      <c r="O51" s="26"/>
      <c r="P51" s="26"/>
      <c r="Q51" s="26"/>
      <c r="R51" s="26"/>
      <c r="S51" s="26"/>
      <c r="T51" s="26"/>
      <c r="U51" s="32"/>
      <c r="V51" s="33"/>
      <c r="W51" s="33"/>
      <c r="X51" s="33"/>
      <c r="Y51" s="33"/>
      <c r="Z51" s="33"/>
      <c r="AA51" s="33"/>
      <c r="AB51" s="33"/>
      <c r="AC51" s="33"/>
      <c r="AD51" s="33"/>
      <c r="AE51" s="33"/>
      <c r="AF51" s="89"/>
    </row>
    <row r="52" spans="1:32" s="58" customFormat="1" ht="18.75">
      <c r="A52" s="95" t="s">
        <v>142</v>
      </c>
      <c r="B52" s="96" t="s">
        <v>410</v>
      </c>
      <c r="C52" s="97"/>
      <c r="D52" s="97"/>
      <c r="E52" s="97"/>
      <c r="F52" s="86">
        <v>100000</v>
      </c>
      <c r="G52" s="86"/>
      <c r="H52" s="86"/>
      <c r="I52" s="86">
        <v>10000</v>
      </c>
      <c r="J52" s="86"/>
      <c r="K52" s="86">
        <v>90000</v>
      </c>
      <c r="L52" s="86">
        <v>34500</v>
      </c>
      <c r="M52" s="86"/>
      <c r="N52" s="86"/>
      <c r="O52" s="86"/>
      <c r="P52" s="86">
        <v>55500</v>
      </c>
      <c r="Q52" s="86">
        <v>25000</v>
      </c>
      <c r="R52" s="97"/>
      <c r="S52" s="97"/>
      <c r="T52" s="97"/>
      <c r="U52" s="101"/>
      <c r="V52" s="97"/>
      <c r="W52" s="97"/>
      <c r="X52" s="97"/>
      <c r="Y52" s="97"/>
      <c r="Z52" s="97"/>
      <c r="AA52" s="97"/>
      <c r="AB52" s="97"/>
      <c r="AC52" s="97"/>
      <c r="AD52" s="97"/>
      <c r="AE52" s="97"/>
      <c r="AF52" s="102"/>
    </row>
    <row r="56" spans="1:32">
      <c r="E56" s="70"/>
    </row>
  </sheetData>
  <mergeCells count="35">
    <mergeCell ref="D6:D7"/>
    <mergeCell ref="E6:E7"/>
    <mergeCell ref="AC5:AC7"/>
    <mergeCell ref="X5:X7"/>
    <mergeCell ref="S5:S7"/>
    <mergeCell ref="T5:T7"/>
    <mergeCell ref="AB5:AB7"/>
    <mergeCell ref="C5:E5"/>
    <mergeCell ref="AA5:AA7"/>
    <mergeCell ref="AF5:AF7"/>
    <mergeCell ref="M6:N6"/>
    <mergeCell ref="AE5:AE7"/>
    <mergeCell ref="Y5:Y7"/>
    <mergeCell ref="Z5:Z7"/>
    <mergeCell ref="AD5:AD7"/>
    <mergeCell ref="W5:W7"/>
    <mergeCell ref="L5:N5"/>
    <mergeCell ref="O5:O7"/>
    <mergeCell ref="L6:L7"/>
    <mergeCell ref="A1:H1"/>
    <mergeCell ref="A2:AE2"/>
    <mergeCell ref="A3:AE3"/>
    <mergeCell ref="A5:A7"/>
    <mergeCell ref="B5:B7"/>
    <mergeCell ref="A4:P4"/>
    <mergeCell ref="U5:U7"/>
    <mergeCell ref="V5:V7"/>
    <mergeCell ref="Q5:Q7"/>
    <mergeCell ref="R5:R7"/>
    <mergeCell ref="P5:P7"/>
    <mergeCell ref="K5:K7"/>
    <mergeCell ref="F5:H7"/>
    <mergeCell ref="I5:I7"/>
    <mergeCell ref="J5:J7"/>
    <mergeCell ref="C6:C7"/>
  </mergeCells>
  <pageMargins left="0" right="0" top="0" bottom="0" header="0" footer="0"/>
  <pageSetup paperSize="9" scale="64" fitToHeight="0"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AE134"/>
  <sheetViews>
    <sheetView workbookViewId="0">
      <selection sqref="A1:B1"/>
    </sheetView>
  </sheetViews>
  <sheetFormatPr defaultRowHeight="15.75"/>
  <cols>
    <col min="1" max="1" width="5.875" style="181" customWidth="1"/>
    <col min="2" max="2" width="35.375" style="243" customWidth="1"/>
    <col min="3" max="4" width="7" style="181" customWidth="1"/>
    <col min="5" max="5" width="7.75" style="181" customWidth="1"/>
    <col min="6" max="6" width="11.75" style="181" customWidth="1"/>
    <col min="7" max="7" width="17.875" style="136" customWidth="1"/>
    <col min="8" max="8" width="15.25" style="136" customWidth="1"/>
    <col min="9" max="9" width="15.375" style="136" customWidth="1"/>
    <col min="10" max="10" width="15.75" style="136" customWidth="1"/>
    <col min="11" max="11" width="14.375" style="136" customWidth="1"/>
    <col min="12" max="12" width="13.75" style="136" customWidth="1"/>
    <col min="13" max="13" width="11.125" style="136" customWidth="1"/>
    <col min="14" max="14" width="15.5" style="136" customWidth="1"/>
    <col min="15" max="15" width="16.5" style="136" customWidth="1"/>
    <col min="16" max="16" width="13" style="136" customWidth="1"/>
    <col min="17" max="17" width="14.125" style="136" customWidth="1"/>
    <col min="18" max="18" width="14.75" style="136" customWidth="1"/>
    <col min="19" max="19" width="10.625" style="136" customWidth="1"/>
    <col min="20" max="20" width="14.875" style="136" customWidth="1"/>
    <col min="21" max="21" width="15.125" style="136" customWidth="1"/>
    <col min="22" max="22" width="9.875" style="136" customWidth="1"/>
    <col min="23" max="23" width="15.5" style="136" customWidth="1"/>
    <col min="24" max="24" width="16" style="136" customWidth="1"/>
    <col min="25" max="25" width="14" style="136" customWidth="1"/>
    <col min="26" max="26" width="15.125" style="136" customWidth="1"/>
    <col min="27" max="27" width="16.25" style="136" customWidth="1"/>
    <col min="28" max="29" width="11.5" style="136" customWidth="1"/>
    <col min="30" max="30" width="11.5" style="181" customWidth="1"/>
    <col min="31" max="31" width="22" style="104" customWidth="1"/>
    <col min="32" max="16384" width="9" style="104"/>
  </cols>
  <sheetData>
    <row r="1" spans="1:31" s="114" customFormat="1" ht="20.25">
      <c r="A1" s="560"/>
      <c r="B1" s="560"/>
      <c r="C1" s="113"/>
      <c r="D1" s="113"/>
      <c r="E1" s="113"/>
      <c r="F1" s="113"/>
      <c r="G1" s="244"/>
      <c r="H1" s="244"/>
      <c r="I1" s="244"/>
      <c r="J1" s="244"/>
      <c r="K1" s="244"/>
      <c r="L1" s="244"/>
      <c r="M1" s="244"/>
      <c r="N1" s="244"/>
      <c r="O1" s="244"/>
      <c r="P1" s="244"/>
      <c r="Q1" s="244"/>
      <c r="R1" s="244"/>
      <c r="S1" s="244"/>
      <c r="T1" s="244"/>
      <c r="U1" s="244"/>
      <c r="V1" s="244"/>
      <c r="W1" s="244"/>
      <c r="X1" s="244"/>
      <c r="Y1" s="244"/>
      <c r="Z1" s="244"/>
      <c r="AA1" s="244"/>
      <c r="AB1" s="244"/>
      <c r="AC1" s="244"/>
      <c r="AD1" s="113"/>
    </row>
    <row r="2" spans="1:31" s="114" customFormat="1" ht="27.75" customHeight="1">
      <c r="A2" s="561" t="s">
        <v>199</v>
      </c>
      <c r="B2" s="561"/>
      <c r="C2" s="561"/>
      <c r="D2" s="561"/>
      <c r="E2" s="561"/>
      <c r="F2" s="561"/>
      <c r="G2" s="561"/>
      <c r="H2" s="561"/>
      <c r="I2" s="561"/>
      <c r="J2" s="561"/>
      <c r="K2" s="561"/>
      <c r="L2" s="561"/>
      <c r="M2" s="561"/>
      <c r="N2" s="561"/>
      <c r="O2" s="561"/>
      <c r="P2" s="561"/>
      <c r="Q2" s="561"/>
      <c r="R2" s="561"/>
      <c r="S2" s="561"/>
      <c r="T2" s="561"/>
      <c r="U2" s="561"/>
      <c r="V2" s="561"/>
      <c r="W2" s="561"/>
      <c r="X2" s="561"/>
      <c r="Y2" s="561"/>
      <c r="Z2" s="561"/>
      <c r="AA2" s="561"/>
      <c r="AB2" s="561"/>
      <c r="AC2" s="561"/>
      <c r="AD2" s="561"/>
    </row>
    <row r="3" spans="1:31" s="114" customFormat="1" ht="27.75" customHeight="1">
      <c r="A3" s="562" t="e">
        <f>#REF!</f>
        <v>#REF!</v>
      </c>
      <c r="B3" s="563"/>
      <c r="C3" s="563"/>
      <c r="D3" s="563"/>
      <c r="E3" s="563"/>
      <c r="F3" s="563"/>
      <c r="G3" s="563"/>
      <c r="H3" s="563"/>
      <c r="I3" s="563"/>
      <c r="J3" s="563"/>
      <c r="K3" s="563"/>
      <c r="L3" s="563"/>
      <c r="M3" s="563"/>
      <c r="N3" s="563"/>
      <c r="O3" s="563"/>
      <c r="P3" s="563"/>
      <c r="Q3" s="563"/>
      <c r="R3" s="563"/>
      <c r="S3" s="563"/>
      <c r="T3" s="563"/>
      <c r="U3" s="563"/>
      <c r="V3" s="563"/>
      <c r="W3" s="563"/>
      <c r="X3" s="563"/>
      <c r="Y3" s="563"/>
      <c r="Z3" s="563"/>
      <c r="AA3" s="563"/>
      <c r="AB3" s="563"/>
      <c r="AC3" s="563"/>
      <c r="AD3" s="563"/>
    </row>
    <row r="4" spans="1:31" s="115" customFormat="1" ht="11.25" customHeight="1">
      <c r="A4" s="110"/>
      <c r="B4" s="111"/>
      <c r="C4" s="111"/>
      <c r="D4" s="111"/>
      <c r="E4" s="111"/>
      <c r="F4" s="111"/>
      <c r="G4" s="111"/>
      <c r="H4" s="111"/>
      <c r="I4" s="111"/>
      <c r="J4" s="111"/>
      <c r="K4" s="111"/>
      <c r="L4" s="111"/>
      <c r="M4" s="111"/>
      <c r="N4" s="111"/>
      <c r="O4" s="111"/>
      <c r="P4" s="111"/>
      <c r="Q4" s="111"/>
      <c r="R4" s="111"/>
      <c r="S4" s="111"/>
      <c r="T4" s="111"/>
      <c r="U4" s="111"/>
      <c r="V4" s="111"/>
      <c r="W4" s="111"/>
      <c r="X4" s="111"/>
      <c r="Y4" s="111"/>
      <c r="Z4" s="111"/>
      <c r="AA4" s="111"/>
      <c r="AB4" s="111"/>
      <c r="AC4" s="564" t="s">
        <v>206</v>
      </c>
      <c r="AD4" s="565"/>
    </row>
    <row r="5" spans="1:31" ht="15.75" customHeight="1">
      <c r="A5" s="559" t="s">
        <v>0</v>
      </c>
      <c r="B5" s="559" t="s">
        <v>1</v>
      </c>
      <c r="C5" s="559" t="s">
        <v>2</v>
      </c>
      <c r="D5" s="559" t="s">
        <v>3</v>
      </c>
      <c r="E5" s="559" t="s">
        <v>4</v>
      </c>
      <c r="F5" s="559" t="s">
        <v>205</v>
      </c>
      <c r="G5" s="559"/>
      <c r="H5" s="559"/>
      <c r="I5" s="559"/>
      <c r="J5" s="559" t="s">
        <v>5</v>
      </c>
      <c r="K5" s="559" t="s">
        <v>6</v>
      </c>
      <c r="L5" s="559"/>
      <c r="M5" s="559"/>
      <c r="N5" s="559" t="s">
        <v>7</v>
      </c>
      <c r="O5" s="559"/>
      <c r="P5" s="559"/>
      <c r="Q5" s="559"/>
      <c r="R5" s="559"/>
      <c r="S5" s="559"/>
      <c r="T5" s="559"/>
      <c r="U5" s="559"/>
      <c r="V5" s="559"/>
      <c r="W5" s="559" t="s">
        <v>390</v>
      </c>
      <c r="X5" s="559"/>
      <c r="Y5" s="559"/>
      <c r="Z5" s="559" t="s">
        <v>8</v>
      </c>
      <c r="AA5" s="559"/>
      <c r="AB5" s="559"/>
      <c r="AC5" s="559" t="s">
        <v>9</v>
      </c>
      <c r="AD5" s="559" t="s">
        <v>10</v>
      </c>
    </row>
    <row r="6" spans="1:31" ht="37.5" customHeight="1">
      <c r="A6" s="559"/>
      <c r="B6" s="559"/>
      <c r="C6" s="559"/>
      <c r="D6" s="559"/>
      <c r="E6" s="559"/>
      <c r="F6" s="559" t="s">
        <v>11</v>
      </c>
      <c r="G6" s="559" t="s">
        <v>12</v>
      </c>
      <c r="H6" s="559"/>
      <c r="I6" s="559"/>
      <c r="J6" s="559"/>
      <c r="K6" s="559"/>
      <c r="L6" s="559"/>
      <c r="M6" s="559"/>
      <c r="N6" s="559" t="s">
        <v>13</v>
      </c>
      <c r="O6" s="559"/>
      <c r="P6" s="559"/>
      <c r="Q6" s="559" t="s">
        <v>14</v>
      </c>
      <c r="R6" s="559"/>
      <c r="S6" s="559"/>
      <c r="T6" s="559" t="s">
        <v>15</v>
      </c>
      <c r="U6" s="559"/>
      <c r="V6" s="559"/>
      <c r="W6" s="559"/>
      <c r="X6" s="559"/>
      <c r="Y6" s="559"/>
      <c r="Z6" s="559"/>
      <c r="AA6" s="559"/>
      <c r="AB6" s="559"/>
      <c r="AC6" s="559"/>
      <c r="AD6" s="559"/>
    </row>
    <row r="7" spans="1:31" ht="19.5" customHeight="1">
      <c r="A7" s="559"/>
      <c r="B7" s="559"/>
      <c r="C7" s="559"/>
      <c r="D7" s="559"/>
      <c r="E7" s="559"/>
      <c r="F7" s="559"/>
      <c r="G7" s="559" t="s">
        <v>16</v>
      </c>
      <c r="H7" s="559" t="s">
        <v>17</v>
      </c>
      <c r="I7" s="559"/>
      <c r="J7" s="559"/>
      <c r="K7" s="559" t="s">
        <v>16</v>
      </c>
      <c r="L7" s="559" t="s">
        <v>17</v>
      </c>
      <c r="M7" s="559"/>
      <c r="N7" s="559" t="s">
        <v>18</v>
      </c>
      <c r="O7" s="559" t="s">
        <v>17</v>
      </c>
      <c r="P7" s="559"/>
      <c r="Q7" s="559" t="s">
        <v>18</v>
      </c>
      <c r="R7" s="559" t="s">
        <v>17</v>
      </c>
      <c r="S7" s="559"/>
      <c r="T7" s="559" t="s">
        <v>18</v>
      </c>
      <c r="U7" s="559" t="s">
        <v>17</v>
      </c>
      <c r="V7" s="559"/>
      <c r="W7" s="559" t="s">
        <v>18</v>
      </c>
      <c r="X7" s="559" t="s">
        <v>17</v>
      </c>
      <c r="Y7" s="559"/>
      <c r="Z7" s="559" t="s">
        <v>18</v>
      </c>
      <c r="AA7" s="559" t="s">
        <v>17</v>
      </c>
      <c r="AB7" s="559"/>
      <c r="AC7" s="559"/>
      <c r="AD7" s="559"/>
    </row>
    <row r="8" spans="1:31" ht="23.25" customHeight="1">
      <c r="A8" s="559"/>
      <c r="B8" s="559"/>
      <c r="C8" s="559"/>
      <c r="D8" s="559"/>
      <c r="E8" s="559"/>
      <c r="F8" s="559"/>
      <c r="G8" s="559"/>
      <c r="H8" s="559" t="s">
        <v>19</v>
      </c>
      <c r="I8" s="559" t="s">
        <v>20</v>
      </c>
      <c r="J8" s="559"/>
      <c r="K8" s="559"/>
      <c r="L8" s="559" t="s">
        <v>19</v>
      </c>
      <c r="M8" s="559" t="s">
        <v>20</v>
      </c>
      <c r="N8" s="559"/>
      <c r="O8" s="559" t="s">
        <v>19</v>
      </c>
      <c r="P8" s="559" t="s">
        <v>20</v>
      </c>
      <c r="Q8" s="559"/>
      <c r="R8" s="559" t="s">
        <v>19</v>
      </c>
      <c r="S8" s="559" t="s">
        <v>20</v>
      </c>
      <c r="T8" s="559"/>
      <c r="U8" s="559" t="s">
        <v>19</v>
      </c>
      <c r="V8" s="559" t="s">
        <v>20</v>
      </c>
      <c r="W8" s="559"/>
      <c r="X8" s="559" t="s">
        <v>19</v>
      </c>
      <c r="Y8" s="559" t="s">
        <v>20</v>
      </c>
      <c r="Z8" s="559"/>
      <c r="AA8" s="559" t="s">
        <v>21</v>
      </c>
      <c r="AB8" s="559" t="s">
        <v>20</v>
      </c>
      <c r="AC8" s="559"/>
      <c r="AD8" s="559"/>
    </row>
    <row r="9" spans="1:31" ht="22.5" customHeight="1">
      <c r="A9" s="559"/>
      <c r="B9" s="559"/>
      <c r="C9" s="559"/>
      <c r="D9" s="559"/>
      <c r="E9" s="559"/>
      <c r="F9" s="559"/>
      <c r="G9" s="559"/>
      <c r="H9" s="559"/>
      <c r="I9" s="559"/>
      <c r="J9" s="559"/>
      <c r="K9" s="559"/>
      <c r="L9" s="559"/>
      <c r="M9" s="559"/>
      <c r="N9" s="559"/>
      <c r="O9" s="559"/>
      <c r="P9" s="559"/>
      <c r="Q9" s="559"/>
      <c r="R9" s="559"/>
      <c r="S9" s="559"/>
      <c r="T9" s="559"/>
      <c r="U9" s="559"/>
      <c r="V9" s="559"/>
      <c r="W9" s="559"/>
      <c r="X9" s="559"/>
      <c r="Y9" s="559"/>
      <c r="Z9" s="559"/>
      <c r="AA9" s="559"/>
      <c r="AB9" s="559"/>
      <c r="AC9" s="559"/>
      <c r="AD9" s="559"/>
    </row>
    <row r="10" spans="1:31" ht="23.25" customHeight="1">
      <c r="A10" s="116"/>
      <c r="B10" s="116" t="s">
        <v>166</v>
      </c>
      <c r="C10" s="116"/>
      <c r="D10" s="116"/>
      <c r="E10" s="116"/>
      <c r="F10" s="116"/>
      <c r="G10" s="116">
        <f t="shared" ref="G10:Z10" si="0">+G11+G17+G23+G55+G60+G79+G83+G86+G89+G92+G96</f>
        <v>1065728.53</v>
      </c>
      <c r="H10" s="116">
        <f t="shared" si="0"/>
        <v>853048.53</v>
      </c>
      <c r="I10" s="116">
        <f t="shared" si="0"/>
        <v>200437</v>
      </c>
      <c r="J10" s="116">
        <f t="shared" si="0"/>
        <v>564</v>
      </c>
      <c r="K10" s="116">
        <f t="shared" si="0"/>
        <v>0</v>
      </c>
      <c r="L10" s="116">
        <f t="shared" si="0"/>
        <v>0</v>
      </c>
      <c r="M10" s="116">
        <f t="shared" si="0"/>
        <v>1100</v>
      </c>
      <c r="N10" s="116">
        <f t="shared" si="0"/>
        <v>409192.03</v>
      </c>
      <c r="O10" s="116">
        <f t="shared" si="0"/>
        <v>329192.03000000003</v>
      </c>
      <c r="P10" s="116">
        <f t="shared" si="0"/>
        <v>80000</v>
      </c>
      <c r="Q10" s="116">
        <f t="shared" si="0"/>
        <v>58446.8</v>
      </c>
      <c r="R10" s="116">
        <f t="shared" si="0"/>
        <v>585</v>
      </c>
      <c r="S10" s="116">
        <f t="shared" si="0"/>
        <v>0</v>
      </c>
      <c r="T10" s="116">
        <f t="shared" si="0"/>
        <v>115421.8</v>
      </c>
      <c r="U10" s="116">
        <f t="shared" si="0"/>
        <v>15760</v>
      </c>
      <c r="V10" s="116">
        <f t="shared" si="0"/>
        <v>54000</v>
      </c>
      <c r="W10" s="116">
        <f t="shared" si="0"/>
        <v>941999.00799999991</v>
      </c>
      <c r="X10" s="116">
        <f t="shared" si="0"/>
        <v>783118.2080000001</v>
      </c>
      <c r="Y10" s="116">
        <f t="shared" si="0"/>
        <v>149155</v>
      </c>
      <c r="Z10" s="116">
        <f t="shared" si="0"/>
        <v>506523.783</v>
      </c>
      <c r="AA10" s="116">
        <f>+AA11+AA17+AA23+AA55+AA60+AA79+AA83+AA86+AA89+AA92+AA96</f>
        <v>506523.783</v>
      </c>
      <c r="AB10" s="116">
        <f>AB17+AB23+AB55+AB60+AB79+AB83+AB86+AB89+AB92+AB96</f>
        <v>0</v>
      </c>
      <c r="AC10" s="116"/>
      <c r="AD10" s="116"/>
      <c r="AE10" s="117">
        <f>(K10+Q10+T10+Z10)/G10</f>
        <v>0.63842935967942982</v>
      </c>
    </row>
    <row r="11" spans="1:31" ht="23.25" customHeight="1">
      <c r="A11" s="249" t="s">
        <v>22</v>
      </c>
      <c r="B11" s="250" t="s">
        <v>209</v>
      </c>
      <c r="C11" s="249"/>
      <c r="D11" s="249"/>
      <c r="E11" s="249"/>
      <c r="F11" s="249"/>
      <c r="G11" s="249">
        <f>SUM(G12:G16)</f>
        <v>58659</v>
      </c>
      <c r="H11" s="249">
        <f t="shared" ref="H11:AB11" si="1">SUM(H12:H16)</f>
        <v>46416</v>
      </c>
      <c r="I11" s="249">
        <f t="shared" si="1"/>
        <v>0</v>
      </c>
      <c r="J11" s="249">
        <f t="shared" si="1"/>
        <v>0</v>
      </c>
      <c r="K11" s="249">
        <f t="shared" si="1"/>
        <v>0</v>
      </c>
      <c r="L11" s="249">
        <f t="shared" si="1"/>
        <v>0</v>
      </c>
      <c r="M11" s="249">
        <f t="shared" si="1"/>
        <v>0</v>
      </c>
      <c r="N11" s="249">
        <f t="shared" si="1"/>
        <v>0</v>
      </c>
      <c r="O11" s="249">
        <f t="shared" si="1"/>
        <v>0</v>
      </c>
      <c r="P11" s="249">
        <f t="shared" si="1"/>
        <v>0</v>
      </c>
      <c r="Q11" s="249">
        <f t="shared" si="1"/>
        <v>58446.8</v>
      </c>
      <c r="R11" s="249">
        <f t="shared" si="1"/>
        <v>585</v>
      </c>
      <c r="S11" s="249">
        <f t="shared" si="1"/>
        <v>0</v>
      </c>
      <c r="T11" s="249">
        <f t="shared" si="1"/>
        <v>57861.8</v>
      </c>
      <c r="U11" s="249">
        <f t="shared" si="1"/>
        <v>12200</v>
      </c>
      <c r="V11" s="249">
        <f t="shared" si="1"/>
        <v>0</v>
      </c>
      <c r="W11" s="249">
        <f t="shared" si="1"/>
        <v>53200.200000000004</v>
      </c>
      <c r="X11" s="249">
        <f t="shared" si="1"/>
        <v>43474.400000000001</v>
      </c>
      <c r="Y11" s="249">
        <f t="shared" si="1"/>
        <v>0</v>
      </c>
      <c r="Z11" s="249">
        <f t="shared" si="1"/>
        <v>16000</v>
      </c>
      <c r="AA11" s="249">
        <f t="shared" si="1"/>
        <v>16000</v>
      </c>
      <c r="AB11" s="249">
        <f t="shared" si="1"/>
        <v>0</v>
      </c>
      <c r="AC11" s="249"/>
      <c r="AD11" s="249"/>
      <c r="AE11" s="117"/>
    </row>
    <row r="12" spans="1:31" ht="47.25">
      <c r="A12" s="251">
        <v>1</v>
      </c>
      <c r="B12" s="77" t="s">
        <v>213</v>
      </c>
      <c r="C12" s="84" t="s">
        <v>33</v>
      </c>
      <c r="D12" s="84"/>
      <c r="E12" s="84">
        <v>2017</v>
      </c>
      <c r="F12" s="4" t="s">
        <v>214</v>
      </c>
      <c r="G12" s="80">
        <v>25172</v>
      </c>
      <c r="H12" s="80">
        <v>15000</v>
      </c>
      <c r="I12" s="249"/>
      <c r="J12" s="249"/>
      <c r="K12" s="249"/>
      <c r="L12" s="249"/>
      <c r="M12" s="249"/>
      <c r="N12" s="249"/>
      <c r="O12" s="249"/>
      <c r="P12" s="249"/>
      <c r="Q12" s="79">
        <f>SUM(R12:T12)</f>
        <v>27354.799999999999</v>
      </c>
      <c r="R12" s="3"/>
      <c r="S12" s="249"/>
      <c r="T12" s="79">
        <f>+U12+V12+W12</f>
        <v>27354.799999999999</v>
      </c>
      <c r="U12" s="3">
        <v>4700</v>
      </c>
      <c r="V12" s="80"/>
      <c r="W12" s="80">
        <v>22654.799999999999</v>
      </c>
      <c r="X12" s="80">
        <v>15000</v>
      </c>
      <c r="Y12" s="80"/>
      <c r="Z12" s="251">
        <f>AA12</f>
        <v>5000</v>
      </c>
      <c r="AA12" s="3">
        <v>5000</v>
      </c>
      <c r="AB12" s="249"/>
      <c r="AC12" s="81" t="s">
        <v>175</v>
      </c>
      <c r="AD12" s="249"/>
      <c r="AE12" s="117"/>
    </row>
    <row r="13" spans="1:31" ht="47.25">
      <c r="A13" s="251">
        <v>2</v>
      </c>
      <c r="B13" s="77" t="s">
        <v>215</v>
      </c>
      <c r="C13" s="84" t="s">
        <v>38</v>
      </c>
      <c r="D13" s="84"/>
      <c r="E13" s="84"/>
      <c r="F13" s="4" t="s">
        <v>216</v>
      </c>
      <c r="G13" s="80">
        <v>6502</v>
      </c>
      <c r="H13" s="80">
        <v>6502</v>
      </c>
      <c r="I13" s="249"/>
      <c r="J13" s="249"/>
      <c r="K13" s="249"/>
      <c r="L13" s="249"/>
      <c r="M13" s="249"/>
      <c r="N13" s="249"/>
      <c r="O13" s="249"/>
      <c r="P13" s="249"/>
      <c r="Q13" s="79">
        <f>SUM(R13:T13)</f>
        <v>8486.7999999999993</v>
      </c>
      <c r="R13" s="3">
        <v>135</v>
      </c>
      <c r="S13" s="249"/>
      <c r="T13" s="79">
        <f>+U13+V13+W13</f>
        <v>8351.7999999999993</v>
      </c>
      <c r="U13" s="3">
        <v>2500</v>
      </c>
      <c r="V13" s="80"/>
      <c r="W13" s="80">
        <v>5851.8</v>
      </c>
      <c r="X13" s="80">
        <v>5851.8</v>
      </c>
      <c r="Y13" s="80"/>
      <c r="Z13" s="251">
        <f>AA13</f>
        <v>1500</v>
      </c>
      <c r="AA13" s="3">
        <v>1500</v>
      </c>
      <c r="AB13" s="249"/>
      <c r="AC13" s="81" t="s">
        <v>210</v>
      </c>
      <c r="AD13" s="249"/>
      <c r="AE13" s="117"/>
    </row>
    <row r="14" spans="1:31" ht="47.25">
      <c r="A14" s="251">
        <v>3</v>
      </c>
      <c r="B14" s="77" t="s">
        <v>217</v>
      </c>
      <c r="C14" s="84" t="s">
        <v>27</v>
      </c>
      <c r="D14" s="84"/>
      <c r="E14" s="84"/>
      <c r="F14" s="4" t="s">
        <v>218</v>
      </c>
      <c r="G14" s="80">
        <v>14538</v>
      </c>
      <c r="H14" s="80">
        <v>14538</v>
      </c>
      <c r="I14" s="249"/>
      <c r="J14" s="249"/>
      <c r="K14" s="249"/>
      <c r="L14" s="249"/>
      <c r="M14" s="249"/>
      <c r="N14" s="249"/>
      <c r="O14" s="249"/>
      <c r="P14" s="249"/>
      <c r="Q14" s="79">
        <f>SUM(R14:T14)</f>
        <v>18334.2</v>
      </c>
      <c r="R14" s="3">
        <v>250</v>
      </c>
      <c r="S14" s="249"/>
      <c r="T14" s="79">
        <f>+U14+V14+W14</f>
        <v>18084.2</v>
      </c>
      <c r="U14" s="3">
        <v>5000</v>
      </c>
      <c r="V14" s="80"/>
      <c r="W14" s="80">
        <v>13084.2</v>
      </c>
      <c r="X14" s="80">
        <v>13084.2</v>
      </c>
      <c r="Y14" s="80"/>
      <c r="Z14" s="251">
        <f>AA14</f>
        <v>4000</v>
      </c>
      <c r="AA14" s="3">
        <v>4000</v>
      </c>
      <c r="AB14" s="249"/>
      <c r="AC14" s="81" t="s">
        <v>210</v>
      </c>
      <c r="AD14" s="249"/>
      <c r="AE14" s="117"/>
    </row>
    <row r="15" spans="1:31" ht="47.25">
      <c r="A15" s="251">
        <v>4</v>
      </c>
      <c r="B15" s="77" t="s">
        <v>219</v>
      </c>
      <c r="C15" s="84" t="s">
        <v>38</v>
      </c>
      <c r="D15" s="84"/>
      <c r="E15" s="84"/>
      <c r="F15" s="84" t="s">
        <v>220</v>
      </c>
      <c r="G15" s="80">
        <v>4071</v>
      </c>
      <c r="H15" s="80">
        <v>2000</v>
      </c>
      <c r="I15" s="249"/>
      <c r="J15" s="249"/>
      <c r="K15" s="249"/>
      <c r="L15" s="249"/>
      <c r="M15" s="249"/>
      <c r="N15" s="249"/>
      <c r="O15" s="249"/>
      <c r="P15" s="249"/>
      <c r="Q15" s="79">
        <f>SUM(R15:T15)</f>
        <v>4071</v>
      </c>
      <c r="R15" s="3"/>
      <c r="S15" s="249"/>
      <c r="T15" s="79">
        <f>+U15+V15+W15</f>
        <v>4071</v>
      </c>
      <c r="U15" s="3"/>
      <c r="V15" s="80"/>
      <c r="W15" s="80">
        <v>4071</v>
      </c>
      <c r="X15" s="80">
        <v>2000</v>
      </c>
      <c r="Y15" s="80">
        <v>0</v>
      </c>
      <c r="Z15" s="251">
        <f>AA15</f>
        <v>2000</v>
      </c>
      <c r="AA15" s="3">
        <v>2000</v>
      </c>
      <c r="AB15" s="249"/>
      <c r="AC15" s="81" t="s">
        <v>174</v>
      </c>
      <c r="AD15" s="249"/>
      <c r="AE15" s="117"/>
    </row>
    <row r="16" spans="1:31" ht="47.25">
      <c r="A16" s="251">
        <v>5</v>
      </c>
      <c r="B16" s="77" t="s">
        <v>221</v>
      </c>
      <c r="C16" s="84" t="s">
        <v>27</v>
      </c>
      <c r="D16" s="84"/>
      <c r="E16" s="84"/>
      <c r="F16" s="84" t="s">
        <v>393</v>
      </c>
      <c r="G16" s="80">
        <v>8376</v>
      </c>
      <c r="H16" s="80">
        <v>8376</v>
      </c>
      <c r="I16" s="249"/>
      <c r="J16" s="249"/>
      <c r="K16" s="249"/>
      <c r="L16" s="249"/>
      <c r="M16" s="249"/>
      <c r="N16" s="249"/>
      <c r="O16" s="249"/>
      <c r="P16" s="249"/>
      <c r="Q16" s="79">
        <f>SUM(R16:T16)</f>
        <v>200</v>
      </c>
      <c r="R16" s="3">
        <v>200</v>
      </c>
      <c r="S16" s="80"/>
      <c r="T16" s="249"/>
      <c r="U16" s="249"/>
      <c r="V16" s="249"/>
      <c r="W16" s="80">
        <v>7538.4000000000005</v>
      </c>
      <c r="X16" s="80">
        <v>7538.4000000000005</v>
      </c>
      <c r="Y16" s="249"/>
      <c r="Z16" s="3">
        <v>3500</v>
      </c>
      <c r="AA16" s="3">
        <v>3500</v>
      </c>
      <c r="AB16" s="249"/>
      <c r="AC16" s="81" t="s">
        <v>210</v>
      </c>
      <c r="AD16" s="249"/>
      <c r="AE16" s="117"/>
    </row>
    <row r="17" spans="1:31" ht="45" customHeight="1">
      <c r="A17" s="119" t="s">
        <v>94</v>
      </c>
      <c r="B17" s="120" t="s">
        <v>204</v>
      </c>
      <c r="C17" s="73"/>
      <c r="D17" s="73"/>
      <c r="E17" s="73"/>
      <c r="F17" s="73"/>
      <c r="G17" s="121">
        <f>G18</f>
        <v>7504.2649999999994</v>
      </c>
      <c r="H17" s="121">
        <f t="shared" ref="H17:AB17" si="2">H18</f>
        <v>7504.2649999999994</v>
      </c>
      <c r="I17" s="121">
        <f t="shared" si="2"/>
        <v>0</v>
      </c>
      <c r="J17" s="121">
        <f t="shared" si="2"/>
        <v>0</v>
      </c>
      <c r="K17" s="121">
        <f t="shared" si="2"/>
        <v>0</v>
      </c>
      <c r="L17" s="121">
        <f t="shared" si="2"/>
        <v>0</v>
      </c>
      <c r="M17" s="121">
        <f t="shared" si="2"/>
        <v>0</v>
      </c>
      <c r="N17" s="121">
        <f t="shared" si="2"/>
        <v>0</v>
      </c>
      <c r="O17" s="121">
        <f t="shared" si="2"/>
        <v>0</v>
      </c>
      <c r="P17" s="121">
        <f t="shared" si="2"/>
        <v>0</v>
      </c>
      <c r="Q17" s="121">
        <f t="shared" si="2"/>
        <v>0</v>
      </c>
      <c r="R17" s="121">
        <f t="shared" si="2"/>
        <v>0</v>
      </c>
      <c r="S17" s="121">
        <f t="shared" si="2"/>
        <v>0</v>
      </c>
      <c r="T17" s="121">
        <f t="shared" si="2"/>
        <v>0</v>
      </c>
      <c r="U17" s="121">
        <f t="shared" si="2"/>
        <v>0</v>
      </c>
      <c r="V17" s="121">
        <f t="shared" si="2"/>
        <v>0</v>
      </c>
      <c r="W17" s="121">
        <f t="shared" si="2"/>
        <v>7505</v>
      </c>
      <c r="X17" s="121">
        <f t="shared" si="2"/>
        <v>7505</v>
      </c>
      <c r="Y17" s="121">
        <f t="shared" si="2"/>
        <v>0</v>
      </c>
      <c r="Z17" s="121">
        <f t="shared" si="2"/>
        <v>3388</v>
      </c>
      <c r="AA17" s="121">
        <f t="shared" si="2"/>
        <v>3388</v>
      </c>
      <c r="AB17" s="121">
        <f t="shared" si="2"/>
        <v>0</v>
      </c>
      <c r="AC17" s="122"/>
      <c r="AD17" s="122"/>
      <c r="AE17" s="117">
        <f t="shared" ref="AE17:AE24" si="3">(K17+Q17+T17+Z17)/G17</f>
        <v>0.45147659364374798</v>
      </c>
    </row>
    <row r="18" spans="1:31" ht="19.5" customHeight="1">
      <c r="A18" s="248">
        <v>1</v>
      </c>
      <c r="B18" s="124" t="s">
        <v>411</v>
      </c>
      <c r="C18" s="122"/>
      <c r="D18" s="122"/>
      <c r="E18" s="122"/>
      <c r="F18" s="122"/>
      <c r="G18" s="121">
        <f>G19</f>
        <v>7504.2649999999994</v>
      </c>
      <c r="H18" s="121">
        <f t="shared" ref="H18:AA18" si="4">H19</f>
        <v>7504.2649999999994</v>
      </c>
      <c r="I18" s="122">
        <f t="shared" si="4"/>
        <v>0</v>
      </c>
      <c r="J18" s="122">
        <f t="shared" si="4"/>
        <v>0</v>
      </c>
      <c r="K18" s="122">
        <f t="shared" si="4"/>
        <v>0</v>
      </c>
      <c r="L18" s="122">
        <f t="shared" si="4"/>
        <v>0</v>
      </c>
      <c r="M18" s="122">
        <f t="shared" si="4"/>
        <v>0</v>
      </c>
      <c r="N18" s="122">
        <f t="shared" si="4"/>
        <v>0</v>
      </c>
      <c r="O18" s="122">
        <f t="shared" si="4"/>
        <v>0</v>
      </c>
      <c r="P18" s="122">
        <f t="shared" si="4"/>
        <v>0</v>
      </c>
      <c r="Q18" s="122">
        <f t="shared" si="4"/>
        <v>0</v>
      </c>
      <c r="R18" s="122">
        <f t="shared" si="4"/>
        <v>0</v>
      </c>
      <c r="S18" s="122">
        <f t="shared" si="4"/>
        <v>0</v>
      </c>
      <c r="T18" s="122">
        <f t="shared" si="4"/>
        <v>0</v>
      </c>
      <c r="U18" s="122">
        <f t="shared" si="4"/>
        <v>0</v>
      </c>
      <c r="V18" s="122">
        <f t="shared" si="4"/>
        <v>0</v>
      </c>
      <c r="W18" s="122">
        <f t="shared" si="4"/>
        <v>7505</v>
      </c>
      <c r="X18" s="122">
        <f t="shared" si="4"/>
        <v>7505</v>
      </c>
      <c r="Y18" s="122">
        <f t="shared" si="4"/>
        <v>0</v>
      </c>
      <c r="Z18" s="122">
        <f t="shared" si="4"/>
        <v>3388</v>
      </c>
      <c r="AA18" s="122">
        <f t="shared" si="4"/>
        <v>3388</v>
      </c>
      <c r="AB18" s="122"/>
      <c r="AC18" s="122"/>
      <c r="AD18" s="125"/>
      <c r="AE18" s="117">
        <f t="shared" si="3"/>
        <v>0.45147659364374798</v>
      </c>
    </row>
    <row r="19" spans="1:31" ht="23.25">
      <c r="A19" s="123" t="s">
        <v>26</v>
      </c>
      <c r="B19" s="126" t="s">
        <v>96</v>
      </c>
      <c r="C19" s="127"/>
      <c r="D19" s="127"/>
      <c r="E19" s="130"/>
      <c r="F19" s="126"/>
      <c r="G19" s="121">
        <f>SUM(G20:G22)</f>
        <v>7504.2649999999994</v>
      </c>
      <c r="H19" s="121">
        <f>SUM(H20:H22)</f>
        <v>7504.2649999999994</v>
      </c>
      <c r="I19" s="126"/>
      <c r="J19" s="126"/>
      <c r="K19" s="126"/>
      <c r="L19" s="126"/>
      <c r="M19" s="126"/>
      <c r="N19" s="73"/>
      <c r="O19" s="73"/>
      <c r="P19" s="73"/>
      <c r="Q19" s="126"/>
      <c r="R19" s="126"/>
      <c r="S19" s="126"/>
      <c r="T19" s="126"/>
      <c r="U19" s="126"/>
      <c r="V19" s="126"/>
      <c r="W19" s="126">
        <f>X19</f>
        <v>7505</v>
      </c>
      <c r="X19" s="126">
        <f>SUM(X20:X22)</f>
        <v>7505</v>
      </c>
      <c r="Y19" s="126"/>
      <c r="Z19" s="132">
        <f>AA19+AB19</f>
        <v>3388</v>
      </c>
      <c r="AA19" s="122">
        <f>SUM(AA20:AA22)</f>
        <v>3388</v>
      </c>
      <c r="AB19" s="129"/>
      <c r="AC19" s="126"/>
      <c r="AD19" s="126"/>
      <c r="AE19" s="117">
        <f t="shared" si="3"/>
        <v>0.45147659364374798</v>
      </c>
    </row>
    <row r="20" spans="1:31" ht="63">
      <c r="A20" s="128">
        <v>1</v>
      </c>
      <c r="B20" s="129" t="s">
        <v>397</v>
      </c>
      <c r="C20" s="127" t="s">
        <v>32</v>
      </c>
      <c r="D20" s="127"/>
      <c r="E20" s="130">
        <v>2018</v>
      </c>
      <c r="F20" s="133" t="s">
        <v>398</v>
      </c>
      <c r="G20" s="131">
        <v>1943.6</v>
      </c>
      <c r="H20" s="131">
        <f>G20</f>
        <v>1943.6</v>
      </c>
      <c r="I20" s="126"/>
      <c r="J20" s="126"/>
      <c r="K20" s="126"/>
      <c r="L20" s="126"/>
      <c r="M20" s="126"/>
      <c r="N20" s="73"/>
      <c r="O20" s="73"/>
      <c r="P20" s="73"/>
      <c r="Q20" s="129">
        <v>0</v>
      </c>
      <c r="R20" s="129">
        <v>0</v>
      </c>
      <c r="S20" s="126"/>
      <c r="T20" s="129">
        <v>0</v>
      </c>
      <c r="U20" s="129">
        <v>0</v>
      </c>
      <c r="V20" s="126"/>
      <c r="W20" s="129">
        <f>X20</f>
        <v>1944</v>
      </c>
      <c r="X20" s="131">
        <v>1944</v>
      </c>
      <c r="Y20" s="126"/>
      <c r="Z20" s="131">
        <f>AA20+AB20</f>
        <v>1100</v>
      </c>
      <c r="AA20" s="127">
        <v>1100</v>
      </c>
      <c r="AB20" s="129"/>
      <c r="AC20" s="129" t="s">
        <v>396</v>
      </c>
      <c r="AD20" s="126"/>
      <c r="AE20" s="117">
        <f t="shared" si="3"/>
        <v>0.56596007408931881</v>
      </c>
    </row>
    <row r="21" spans="1:31" ht="63">
      <c r="A21" s="128">
        <v>2</v>
      </c>
      <c r="B21" s="129" t="s">
        <v>399</v>
      </c>
      <c r="C21" s="127" t="s">
        <v>27</v>
      </c>
      <c r="D21" s="127"/>
      <c r="E21" s="130">
        <v>2018</v>
      </c>
      <c r="F21" s="133" t="s">
        <v>400</v>
      </c>
      <c r="G21" s="131">
        <v>777.572</v>
      </c>
      <c r="H21" s="131">
        <v>777.572</v>
      </c>
      <c r="I21" s="133"/>
      <c r="J21" s="133"/>
      <c r="K21" s="133"/>
      <c r="L21" s="133"/>
      <c r="M21" s="133"/>
      <c r="N21" s="73"/>
      <c r="O21" s="73"/>
      <c r="P21" s="73"/>
      <c r="Q21" s="129">
        <v>0</v>
      </c>
      <c r="R21" s="129">
        <v>0</v>
      </c>
      <c r="S21" s="133"/>
      <c r="T21" s="129">
        <v>0</v>
      </c>
      <c r="U21" s="129">
        <v>0</v>
      </c>
      <c r="V21" s="133"/>
      <c r="W21" s="129">
        <f>X21</f>
        <v>778</v>
      </c>
      <c r="X21" s="131">
        <v>778</v>
      </c>
      <c r="Y21" s="133"/>
      <c r="Z21" s="131">
        <f>AA21+AB21</f>
        <v>400</v>
      </c>
      <c r="AA21" s="127">
        <v>400</v>
      </c>
      <c r="AB21" s="129"/>
      <c r="AC21" s="129" t="s">
        <v>395</v>
      </c>
      <c r="AD21" s="126"/>
      <c r="AE21" s="117">
        <f t="shared" si="3"/>
        <v>0.51442181560035594</v>
      </c>
    </row>
    <row r="22" spans="1:31" ht="63">
      <c r="A22" s="128">
        <v>3</v>
      </c>
      <c r="B22" s="129" t="s">
        <v>401</v>
      </c>
      <c r="C22" s="127" t="s">
        <v>42</v>
      </c>
      <c r="D22" s="127"/>
      <c r="E22" s="130">
        <v>2018</v>
      </c>
      <c r="F22" s="133" t="s">
        <v>402</v>
      </c>
      <c r="G22" s="131">
        <v>4783.0929999999998</v>
      </c>
      <c r="H22" s="131">
        <v>4783.0929999999998</v>
      </c>
      <c r="I22" s="133"/>
      <c r="J22" s="133"/>
      <c r="K22" s="133"/>
      <c r="L22" s="133"/>
      <c r="M22" s="133"/>
      <c r="N22" s="73"/>
      <c r="O22" s="73"/>
      <c r="P22" s="73"/>
      <c r="Q22" s="129">
        <v>0</v>
      </c>
      <c r="R22" s="129">
        <v>0</v>
      </c>
      <c r="S22" s="133"/>
      <c r="T22" s="129">
        <v>0</v>
      </c>
      <c r="U22" s="129">
        <v>0</v>
      </c>
      <c r="V22" s="133"/>
      <c r="W22" s="129">
        <f>X22</f>
        <v>4783</v>
      </c>
      <c r="X22" s="131">
        <v>4783</v>
      </c>
      <c r="Y22" s="133"/>
      <c r="Z22" s="131">
        <f>AA22+AB22</f>
        <v>1888</v>
      </c>
      <c r="AA22" s="127">
        <v>1888</v>
      </c>
      <c r="AB22" s="129"/>
      <c r="AC22" s="129" t="s">
        <v>396</v>
      </c>
      <c r="AD22" s="126"/>
      <c r="AE22" s="117">
        <f t="shared" si="3"/>
        <v>0.39472366520993846</v>
      </c>
    </row>
    <row r="23" spans="1:31" s="106" customFormat="1" ht="23.25">
      <c r="A23" s="106" t="s">
        <v>142</v>
      </c>
      <c r="B23" s="82" t="s">
        <v>23</v>
      </c>
      <c r="C23" s="73"/>
      <c r="D23" s="73"/>
      <c r="E23" s="73"/>
      <c r="F23" s="73"/>
      <c r="G23" s="73">
        <f>G24+G50</f>
        <v>321292</v>
      </c>
      <c r="H23" s="73">
        <f t="shared" ref="H23:AA23" si="5">H24+H50</f>
        <v>293293</v>
      </c>
      <c r="I23" s="73">
        <f t="shared" si="5"/>
        <v>27999</v>
      </c>
      <c r="J23" s="73">
        <f t="shared" si="5"/>
        <v>0</v>
      </c>
      <c r="K23" s="73">
        <f t="shared" si="5"/>
        <v>0</v>
      </c>
      <c r="L23" s="73">
        <f t="shared" si="5"/>
        <v>0</v>
      </c>
      <c r="M23" s="73">
        <f t="shared" si="5"/>
        <v>0</v>
      </c>
      <c r="N23" s="73">
        <f t="shared" si="5"/>
        <v>108503</v>
      </c>
      <c r="O23" s="73">
        <f t="shared" si="5"/>
        <v>108503</v>
      </c>
      <c r="P23" s="73">
        <f t="shared" si="5"/>
        <v>0</v>
      </c>
      <c r="Q23" s="73">
        <f t="shared" si="5"/>
        <v>0</v>
      </c>
      <c r="R23" s="73">
        <f t="shared" si="5"/>
        <v>0</v>
      </c>
      <c r="S23" s="73">
        <f t="shared" si="5"/>
        <v>0</v>
      </c>
      <c r="T23" s="73">
        <f t="shared" si="5"/>
        <v>0</v>
      </c>
      <c r="U23" s="73">
        <f t="shared" si="5"/>
        <v>0</v>
      </c>
      <c r="V23" s="73">
        <f t="shared" si="5"/>
        <v>0</v>
      </c>
      <c r="W23" s="73">
        <f t="shared" si="5"/>
        <v>265837</v>
      </c>
      <c r="X23" s="73">
        <f t="shared" si="5"/>
        <v>265837</v>
      </c>
      <c r="Y23" s="73">
        <f t="shared" si="5"/>
        <v>0</v>
      </c>
      <c r="Z23" s="73">
        <f t="shared" si="5"/>
        <v>204690</v>
      </c>
      <c r="AA23" s="73">
        <f t="shared" si="5"/>
        <v>204690</v>
      </c>
      <c r="AB23" s="73"/>
      <c r="AC23" s="73"/>
      <c r="AD23" s="73"/>
      <c r="AE23" s="117">
        <f t="shared" si="3"/>
        <v>0.63708402325610347</v>
      </c>
    </row>
    <row r="24" spans="1:31" s="106" customFormat="1" ht="23.25">
      <c r="A24" s="106">
        <v>1</v>
      </c>
      <c r="B24" s="82" t="s">
        <v>25</v>
      </c>
      <c r="C24" s="73"/>
      <c r="D24" s="73"/>
      <c r="E24" s="73"/>
      <c r="F24" s="73"/>
      <c r="G24" s="73">
        <f>G25</f>
        <v>311003</v>
      </c>
      <c r="H24" s="73">
        <f t="shared" ref="H24:AB24" si="6">H25</f>
        <v>283004</v>
      </c>
      <c r="I24" s="73">
        <f t="shared" si="6"/>
        <v>27999</v>
      </c>
      <c r="J24" s="73">
        <f t="shared" si="6"/>
        <v>0</v>
      </c>
      <c r="K24" s="73">
        <f t="shared" si="6"/>
        <v>0</v>
      </c>
      <c r="L24" s="73">
        <f t="shared" si="6"/>
        <v>0</v>
      </c>
      <c r="M24" s="73">
        <f t="shared" si="6"/>
        <v>0</v>
      </c>
      <c r="N24" s="73">
        <f t="shared" si="6"/>
        <v>102800</v>
      </c>
      <c r="O24" s="73">
        <f t="shared" si="6"/>
        <v>102800</v>
      </c>
      <c r="P24" s="73">
        <f t="shared" si="6"/>
        <v>0</v>
      </c>
      <c r="Q24" s="73">
        <f t="shared" si="6"/>
        <v>0</v>
      </c>
      <c r="R24" s="73">
        <f t="shared" si="6"/>
        <v>0</v>
      </c>
      <c r="S24" s="73">
        <f t="shared" si="6"/>
        <v>0</v>
      </c>
      <c r="T24" s="73">
        <f t="shared" si="6"/>
        <v>0</v>
      </c>
      <c r="U24" s="73">
        <f t="shared" si="6"/>
        <v>0</v>
      </c>
      <c r="V24" s="73">
        <f t="shared" si="6"/>
        <v>0</v>
      </c>
      <c r="W24" s="73">
        <f t="shared" si="6"/>
        <v>255978</v>
      </c>
      <c r="X24" s="73">
        <f t="shared" si="6"/>
        <v>255978</v>
      </c>
      <c r="Y24" s="73">
        <f t="shared" si="6"/>
        <v>0</v>
      </c>
      <c r="Z24" s="73">
        <f t="shared" si="6"/>
        <v>196740</v>
      </c>
      <c r="AA24" s="73">
        <f t="shared" si="6"/>
        <v>196740</v>
      </c>
      <c r="AB24" s="73">
        <f t="shared" si="6"/>
        <v>0</v>
      </c>
      <c r="AC24" s="73"/>
      <c r="AD24" s="112"/>
      <c r="AE24" s="117">
        <f t="shared" si="3"/>
        <v>0.63259839937235329</v>
      </c>
    </row>
    <row r="25" spans="1:31" s="106" customFormat="1" ht="23.25">
      <c r="A25" s="106" t="s">
        <v>26</v>
      </c>
      <c r="B25" s="146" t="s">
        <v>40</v>
      </c>
      <c r="C25" s="148"/>
      <c r="D25" s="148"/>
      <c r="E25" s="148"/>
      <c r="F25" s="157"/>
      <c r="G25" s="157">
        <f>SUM(G26:G49)</f>
        <v>311003</v>
      </c>
      <c r="H25" s="157">
        <f t="shared" ref="H25:Y25" si="7">SUM(H26:H49)</f>
        <v>283004</v>
      </c>
      <c r="I25" s="157">
        <f t="shared" si="7"/>
        <v>27999</v>
      </c>
      <c r="J25" s="157">
        <f t="shared" si="7"/>
        <v>0</v>
      </c>
      <c r="K25" s="157">
        <f t="shared" si="7"/>
        <v>0</v>
      </c>
      <c r="L25" s="157">
        <f t="shared" si="7"/>
        <v>0</v>
      </c>
      <c r="M25" s="157">
        <f t="shared" si="7"/>
        <v>0</v>
      </c>
      <c r="N25" s="157">
        <f t="shared" si="7"/>
        <v>102800</v>
      </c>
      <c r="O25" s="157">
        <f t="shared" si="7"/>
        <v>102800</v>
      </c>
      <c r="P25" s="157">
        <f t="shared" si="7"/>
        <v>0</v>
      </c>
      <c r="Q25" s="157">
        <f t="shared" si="7"/>
        <v>0</v>
      </c>
      <c r="R25" s="157">
        <f t="shared" si="7"/>
        <v>0</v>
      </c>
      <c r="S25" s="157">
        <f t="shared" si="7"/>
        <v>0</v>
      </c>
      <c r="T25" s="157">
        <f t="shared" si="7"/>
        <v>0</v>
      </c>
      <c r="U25" s="157">
        <f t="shared" si="7"/>
        <v>0</v>
      </c>
      <c r="V25" s="157">
        <f t="shared" si="7"/>
        <v>0</v>
      </c>
      <c r="W25" s="157">
        <f t="shared" si="7"/>
        <v>255978</v>
      </c>
      <c r="X25" s="157">
        <f t="shared" si="7"/>
        <v>255978</v>
      </c>
      <c r="Y25" s="157">
        <f t="shared" si="7"/>
        <v>0</v>
      </c>
      <c r="Z25" s="157">
        <f>SUM(Z26:Z49)</f>
        <v>196740</v>
      </c>
      <c r="AA25" s="157">
        <f>SUM(AA26:AA49)</f>
        <v>196740</v>
      </c>
      <c r="AB25" s="157">
        <f>SUM(AB26:AB49)</f>
        <v>0</v>
      </c>
      <c r="AC25" s="157"/>
      <c r="AD25" s="157"/>
      <c r="AE25" s="117">
        <f t="shared" ref="AE25:AE53" si="8">(K25+Q25+T25+Z25)/G25</f>
        <v>0.63259839937235329</v>
      </c>
    </row>
    <row r="26" spans="1:31" ht="315">
      <c r="A26" s="136">
        <v>1</v>
      </c>
      <c r="B26" s="149" t="s">
        <v>41</v>
      </c>
      <c r="C26" s="147" t="s">
        <v>42</v>
      </c>
      <c r="D26" s="147" t="s">
        <v>305</v>
      </c>
      <c r="E26" s="147" t="s">
        <v>43</v>
      </c>
      <c r="F26" s="147" t="s">
        <v>294</v>
      </c>
      <c r="G26" s="147">
        <v>75726</v>
      </c>
      <c r="H26" s="147">
        <v>75726</v>
      </c>
      <c r="I26" s="75"/>
      <c r="J26" s="147"/>
      <c r="K26" s="147"/>
      <c r="L26" s="140"/>
      <c r="M26" s="140"/>
      <c r="N26" s="147">
        <v>68100</v>
      </c>
      <c r="O26" s="147">
        <v>68100</v>
      </c>
      <c r="P26" s="147"/>
      <c r="Q26" s="147"/>
      <c r="R26" s="147"/>
      <c r="S26" s="147"/>
      <c r="T26" s="147">
        <v>0</v>
      </c>
      <c r="U26" s="147"/>
      <c r="V26" s="147"/>
      <c r="W26" s="147">
        <v>68100</v>
      </c>
      <c r="X26" s="147">
        <v>68100</v>
      </c>
      <c r="Y26" s="147"/>
      <c r="Z26" s="147">
        <v>50000</v>
      </c>
      <c r="AA26" s="147">
        <v>50000</v>
      </c>
      <c r="AB26" s="147"/>
      <c r="AC26" s="151" t="s">
        <v>34</v>
      </c>
      <c r="AD26" s="151"/>
      <c r="AE26" s="117">
        <f t="shared" si="8"/>
        <v>0.66027520270448725</v>
      </c>
    </row>
    <row r="27" spans="1:31" ht="63">
      <c r="A27" s="136">
        <v>2</v>
      </c>
      <c r="B27" s="149" t="s">
        <v>44</v>
      </c>
      <c r="C27" s="147" t="s">
        <v>33</v>
      </c>
      <c r="D27" s="147" t="s">
        <v>306</v>
      </c>
      <c r="E27" s="147" t="s">
        <v>45</v>
      </c>
      <c r="F27" s="147" t="s">
        <v>46</v>
      </c>
      <c r="G27" s="147">
        <v>2047</v>
      </c>
      <c r="H27" s="147">
        <v>2047</v>
      </c>
      <c r="I27" s="75"/>
      <c r="J27" s="147"/>
      <c r="K27" s="147"/>
      <c r="L27" s="147"/>
      <c r="M27" s="147"/>
      <c r="N27" s="147">
        <v>1800</v>
      </c>
      <c r="O27" s="147">
        <v>1800</v>
      </c>
      <c r="P27" s="147"/>
      <c r="Q27" s="147"/>
      <c r="R27" s="147"/>
      <c r="S27" s="147"/>
      <c r="T27" s="147">
        <v>0</v>
      </c>
      <c r="U27" s="147"/>
      <c r="V27" s="147"/>
      <c r="W27" s="147">
        <v>2047</v>
      </c>
      <c r="X27" s="147">
        <v>2047</v>
      </c>
      <c r="Y27" s="147"/>
      <c r="Z27" s="147">
        <v>1600</v>
      </c>
      <c r="AA27" s="147">
        <v>1600</v>
      </c>
      <c r="AB27" s="147"/>
      <c r="AC27" s="151" t="s">
        <v>34</v>
      </c>
      <c r="AD27" s="151"/>
      <c r="AE27" s="117">
        <f t="shared" si="8"/>
        <v>0.7816316560820713</v>
      </c>
    </row>
    <row r="28" spans="1:31" ht="189">
      <c r="A28" s="136">
        <v>3</v>
      </c>
      <c r="B28" s="149" t="s">
        <v>47</v>
      </c>
      <c r="C28" s="147" t="s">
        <v>38</v>
      </c>
      <c r="D28" s="147" t="s">
        <v>48</v>
      </c>
      <c r="E28" s="147" t="s">
        <v>49</v>
      </c>
      <c r="F28" s="147" t="s">
        <v>50</v>
      </c>
      <c r="G28" s="147">
        <v>5545</v>
      </c>
      <c r="H28" s="147">
        <v>5545</v>
      </c>
      <c r="I28" s="75"/>
      <c r="J28" s="147"/>
      <c r="K28" s="147"/>
      <c r="L28" s="147"/>
      <c r="M28" s="147"/>
      <c r="N28" s="147">
        <v>5000</v>
      </c>
      <c r="O28" s="147">
        <v>5000</v>
      </c>
      <c r="P28" s="147"/>
      <c r="Q28" s="147"/>
      <c r="R28" s="147"/>
      <c r="S28" s="147"/>
      <c r="T28" s="147">
        <v>0</v>
      </c>
      <c r="U28" s="147"/>
      <c r="V28" s="147"/>
      <c r="W28" s="147">
        <v>5545</v>
      </c>
      <c r="X28" s="147">
        <v>5545</v>
      </c>
      <c r="Y28" s="147"/>
      <c r="Z28" s="147">
        <v>4000</v>
      </c>
      <c r="AA28" s="147">
        <v>4000</v>
      </c>
      <c r="AB28" s="147"/>
      <c r="AC28" s="151" t="s">
        <v>34</v>
      </c>
      <c r="AD28" s="151"/>
      <c r="AE28" s="117">
        <f t="shared" si="8"/>
        <v>0.72137060414788101</v>
      </c>
    </row>
    <row r="29" spans="1:31" ht="63">
      <c r="A29" s="136">
        <v>4</v>
      </c>
      <c r="B29" s="149" t="s">
        <v>51</v>
      </c>
      <c r="C29" s="147" t="s">
        <v>32</v>
      </c>
      <c r="D29" s="147" t="s">
        <v>306</v>
      </c>
      <c r="E29" s="147" t="s">
        <v>52</v>
      </c>
      <c r="F29" s="147" t="s">
        <v>53</v>
      </c>
      <c r="G29" s="147">
        <v>3530</v>
      </c>
      <c r="H29" s="147">
        <v>3530</v>
      </c>
      <c r="I29" s="75"/>
      <c r="J29" s="147"/>
      <c r="K29" s="147"/>
      <c r="L29" s="147"/>
      <c r="M29" s="147"/>
      <c r="N29" s="147">
        <v>3500</v>
      </c>
      <c r="O29" s="147">
        <v>3500</v>
      </c>
      <c r="P29" s="147"/>
      <c r="Q29" s="147"/>
      <c r="R29" s="147"/>
      <c r="S29" s="147"/>
      <c r="T29" s="147">
        <v>0</v>
      </c>
      <c r="U29" s="147"/>
      <c r="V29" s="147"/>
      <c r="W29" s="147">
        <v>3530</v>
      </c>
      <c r="X29" s="147">
        <v>3530</v>
      </c>
      <c r="Y29" s="147"/>
      <c r="Z29" s="147">
        <v>3000</v>
      </c>
      <c r="AA29" s="147">
        <v>3000</v>
      </c>
      <c r="AB29" s="147"/>
      <c r="AC29" s="151" t="s">
        <v>34</v>
      </c>
      <c r="AD29" s="151"/>
      <c r="AE29" s="117">
        <f t="shared" si="8"/>
        <v>0.84985835694050993</v>
      </c>
    </row>
    <row r="30" spans="1:31" ht="126">
      <c r="A30" s="136">
        <v>5</v>
      </c>
      <c r="B30" s="149" t="s">
        <v>54</v>
      </c>
      <c r="C30" s="147" t="s">
        <v>42</v>
      </c>
      <c r="D30" s="147" t="s">
        <v>295</v>
      </c>
      <c r="E30" s="147" t="s">
        <v>55</v>
      </c>
      <c r="F30" s="147" t="s">
        <v>296</v>
      </c>
      <c r="G30" s="147">
        <v>2153</v>
      </c>
      <c r="H30" s="147">
        <v>2153</v>
      </c>
      <c r="I30" s="75"/>
      <c r="J30" s="147"/>
      <c r="K30" s="147"/>
      <c r="L30" s="147"/>
      <c r="M30" s="147"/>
      <c r="N30" s="147">
        <v>1900</v>
      </c>
      <c r="O30" s="147">
        <v>1900</v>
      </c>
      <c r="P30" s="147"/>
      <c r="Q30" s="147"/>
      <c r="R30" s="147"/>
      <c r="S30" s="147"/>
      <c r="T30" s="147">
        <v>0</v>
      </c>
      <c r="U30" s="147"/>
      <c r="V30" s="147"/>
      <c r="W30" s="147">
        <v>2153</v>
      </c>
      <c r="X30" s="147">
        <v>2153</v>
      </c>
      <c r="Y30" s="147"/>
      <c r="Z30" s="147">
        <v>1500</v>
      </c>
      <c r="AA30" s="147">
        <v>1500</v>
      </c>
      <c r="AB30" s="147"/>
      <c r="AC30" s="151" t="s">
        <v>34</v>
      </c>
      <c r="AD30" s="151"/>
      <c r="AE30" s="117">
        <f t="shared" si="8"/>
        <v>0.69670227589410128</v>
      </c>
    </row>
    <row r="31" spans="1:31" ht="63">
      <c r="A31" s="136">
        <v>6</v>
      </c>
      <c r="B31" s="149" t="s">
        <v>56</v>
      </c>
      <c r="C31" s="147" t="s">
        <v>31</v>
      </c>
      <c r="D31" s="147" t="s">
        <v>306</v>
      </c>
      <c r="E31" s="147" t="s">
        <v>57</v>
      </c>
      <c r="F31" s="147" t="s">
        <v>279</v>
      </c>
      <c r="G31" s="147">
        <v>3858</v>
      </c>
      <c r="H31" s="147">
        <v>3858</v>
      </c>
      <c r="I31" s="75"/>
      <c r="J31" s="147"/>
      <c r="K31" s="147"/>
      <c r="L31" s="147"/>
      <c r="M31" s="147"/>
      <c r="N31" s="147">
        <v>3700</v>
      </c>
      <c r="O31" s="147">
        <v>3700</v>
      </c>
      <c r="P31" s="147"/>
      <c r="Q31" s="147"/>
      <c r="R31" s="147"/>
      <c r="S31" s="147"/>
      <c r="T31" s="147">
        <v>0</v>
      </c>
      <c r="U31" s="147"/>
      <c r="V31" s="147"/>
      <c r="W31" s="147">
        <v>3858</v>
      </c>
      <c r="X31" s="147">
        <v>3858</v>
      </c>
      <c r="Y31" s="147"/>
      <c r="Z31" s="147">
        <v>3000</v>
      </c>
      <c r="AA31" s="147">
        <v>3000</v>
      </c>
      <c r="AB31" s="147"/>
      <c r="AC31" s="151" t="s">
        <v>34</v>
      </c>
      <c r="AD31" s="151"/>
      <c r="AE31" s="117">
        <f t="shared" si="8"/>
        <v>0.77760497667185069</v>
      </c>
    </row>
    <row r="32" spans="1:31" ht="63">
      <c r="A32" s="136">
        <v>7</v>
      </c>
      <c r="B32" s="149" t="s">
        <v>58</v>
      </c>
      <c r="C32" s="147" t="s">
        <v>32</v>
      </c>
      <c r="D32" s="147" t="s">
        <v>306</v>
      </c>
      <c r="E32" s="147" t="s">
        <v>52</v>
      </c>
      <c r="F32" s="147" t="s">
        <v>59</v>
      </c>
      <c r="G32" s="147">
        <v>3600</v>
      </c>
      <c r="H32" s="147">
        <v>3600</v>
      </c>
      <c r="I32" s="75"/>
      <c r="J32" s="147"/>
      <c r="K32" s="147"/>
      <c r="L32" s="147"/>
      <c r="M32" s="147"/>
      <c r="N32" s="147">
        <v>3200</v>
      </c>
      <c r="O32" s="147">
        <v>3200</v>
      </c>
      <c r="P32" s="147"/>
      <c r="Q32" s="147"/>
      <c r="R32" s="147"/>
      <c r="S32" s="147"/>
      <c r="T32" s="147">
        <v>0</v>
      </c>
      <c r="U32" s="147"/>
      <c r="V32" s="147"/>
      <c r="W32" s="147">
        <v>3600</v>
      </c>
      <c r="X32" s="147">
        <v>3600</v>
      </c>
      <c r="Y32" s="147"/>
      <c r="Z32" s="147">
        <v>2500</v>
      </c>
      <c r="AA32" s="147">
        <v>2500</v>
      </c>
      <c r="AB32" s="147"/>
      <c r="AC32" s="151" t="s">
        <v>34</v>
      </c>
      <c r="AD32" s="151"/>
      <c r="AE32" s="117">
        <f t="shared" si="8"/>
        <v>0.69444444444444442</v>
      </c>
    </row>
    <row r="33" spans="1:31" ht="63">
      <c r="A33" s="136">
        <v>8</v>
      </c>
      <c r="B33" s="149" t="s">
        <v>60</v>
      </c>
      <c r="C33" s="147" t="s">
        <v>32</v>
      </c>
      <c r="D33" s="147" t="s">
        <v>306</v>
      </c>
      <c r="E33" s="147" t="s">
        <v>52</v>
      </c>
      <c r="F33" s="147" t="s">
        <v>280</v>
      </c>
      <c r="G33" s="147">
        <v>2420</v>
      </c>
      <c r="H33" s="147">
        <v>2420</v>
      </c>
      <c r="I33" s="75"/>
      <c r="J33" s="147"/>
      <c r="K33" s="147"/>
      <c r="L33" s="147"/>
      <c r="M33" s="147"/>
      <c r="N33" s="147">
        <v>2200</v>
      </c>
      <c r="O33" s="147">
        <v>2200</v>
      </c>
      <c r="P33" s="147"/>
      <c r="Q33" s="147"/>
      <c r="R33" s="147"/>
      <c r="S33" s="147"/>
      <c r="T33" s="147">
        <v>0</v>
      </c>
      <c r="U33" s="147"/>
      <c r="V33" s="147"/>
      <c r="W33" s="147">
        <v>2420</v>
      </c>
      <c r="X33" s="147">
        <v>2420</v>
      </c>
      <c r="Y33" s="147"/>
      <c r="Z33" s="147">
        <v>2000</v>
      </c>
      <c r="AA33" s="147">
        <v>2000</v>
      </c>
      <c r="AB33" s="147"/>
      <c r="AC33" s="151" t="s">
        <v>34</v>
      </c>
      <c r="AD33" s="151"/>
      <c r="AE33" s="117">
        <f t="shared" si="8"/>
        <v>0.82644628099173556</v>
      </c>
    </row>
    <row r="34" spans="1:31" ht="47.25">
      <c r="A34" s="136">
        <v>9</v>
      </c>
      <c r="B34" s="158" t="s">
        <v>61</v>
      </c>
      <c r="C34" s="147" t="s">
        <v>33</v>
      </c>
      <c r="D34" s="147" t="s">
        <v>62</v>
      </c>
      <c r="E34" s="147" t="s">
        <v>52</v>
      </c>
      <c r="F34" s="147" t="s">
        <v>63</v>
      </c>
      <c r="G34" s="159">
        <v>1347</v>
      </c>
      <c r="H34" s="159">
        <v>1347</v>
      </c>
      <c r="I34" s="75"/>
      <c r="J34" s="147"/>
      <c r="K34" s="147"/>
      <c r="L34" s="147"/>
      <c r="M34" s="147"/>
      <c r="N34" s="147">
        <v>1200</v>
      </c>
      <c r="O34" s="147">
        <v>1200</v>
      </c>
      <c r="P34" s="147"/>
      <c r="Q34" s="147"/>
      <c r="R34" s="147"/>
      <c r="S34" s="147"/>
      <c r="T34" s="147">
        <v>0</v>
      </c>
      <c r="U34" s="147"/>
      <c r="V34" s="147"/>
      <c r="W34" s="159">
        <v>1347</v>
      </c>
      <c r="X34" s="159">
        <v>1347</v>
      </c>
      <c r="Y34" s="147"/>
      <c r="Z34" s="147">
        <v>1100</v>
      </c>
      <c r="AA34" s="147">
        <v>1100</v>
      </c>
      <c r="AB34" s="147"/>
      <c r="AC34" s="151" t="s">
        <v>34</v>
      </c>
      <c r="AD34" s="151"/>
      <c r="AE34" s="117">
        <f t="shared" si="8"/>
        <v>0.81662954714179659</v>
      </c>
    </row>
    <row r="35" spans="1:31" ht="63">
      <c r="A35" s="136">
        <v>10</v>
      </c>
      <c r="B35" s="158" t="s">
        <v>64</v>
      </c>
      <c r="C35" s="147" t="s">
        <v>38</v>
      </c>
      <c r="D35" s="147" t="s">
        <v>306</v>
      </c>
      <c r="E35" s="147" t="s">
        <v>65</v>
      </c>
      <c r="F35" s="147" t="s">
        <v>66</v>
      </c>
      <c r="G35" s="159">
        <v>2920</v>
      </c>
      <c r="H35" s="159">
        <v>2920</v>
      </c>
      <c r="I35" s="75"/>
      <c r="J35" s="147"/>
      <c r="K35" s="147"/>
      <c r="L35" s="147"/>
      <c r="M35" s="147"/>
      <c r="N35" s="147">
        <v>2700</v>
      </c>
      <c r="O35" s="147">
        <v>2700</v>
      </c>
      <c r="P35" s="147"/>
      <c r="Q35" s="147"/>
      <c r="R35" s="147"/>
      <c r="S35" s="147"/>
      <c r="T35" s="147">
        <v>0</v>
      </c>
      <c r="U35" s="147"/>
      <c r="V35" s="147"/>
      <c r="W35" s="159">
        <v>2920</v>
      </c>
      <c r="X35" s="159">
        <v>2920</v>
      </c>
      <c r="Y35" s="147"/>
      <c r="Z35" s="147">
        <v>2000</v>
      </c>
      <c r="AA35" s="147">
        <v>2000</v>
      </c>
      <c r="AB35" s="147"/>
      <c r="AC35" s="151" t="s">
        <v>34</v>
      </c>
      <c r="AD35" s="151"/>
      <c r="AE35" s="117">
        <f t="shared" si="8"/>
        <v>0.68493150684931503</v>
      </c>
    </row>
    <row r="36" spans="1:31" ht="47.25">
      <c r="A36" s="136">
        <v>11</v>
      </c>
      <c r="B36" s="158" t="s">
        <v>67</v>
      </c>
      <c r="C36" s="147" t="s">
        <v>33</v>
      </c>
      <c r="D36" s="147"/>
      <c r="E36" s="147" t="s">
        <v>52</v>
      </c>
      <c r="F36" s="147" t="s">
        <v>68</v>
      </c>
      <c r="G36" s="160">
        <v>3897</v>
      </c>
      <c r="H36" s="160">
        <v>3897</v>
      </c>
      <c r="I36" s="75"/>
      <c r="J36" s="160"/>
      <c r="K36" s="147"/>
      <c r="L36" s="147"/>
      <c r="M36" s="147"/>
      <c r="N36" s="147">
        <v>3500</v>
      </c>
      <c r="O36" s="147">
        <v>3500</v>
      </c>
      <c r="P36" s="147"/>
      <c r="Q36" s="147"/>
      <c r="R36" s="147"/>
      <c r="S36" s="160"/>
      <c r="T36" s="147">
        <v>0</v>
      </c>
      <c r="U36" s="147"/>
      <c r="V36" s="160"/>
      <c r="W36" s="160">
        <v>3897</v>
      </c>
      <c r="X36" s="160">
        <v>3897</v>
      </c>
      <c r="Y36" s="160"/>
      <c r="Z36" s="160">
        <v>3000</v>
      </c>
      <c r="AA36" s="160">
        <v>3000</v>
      </c>
      <c r="AB36" s="160"/>
      <c r="AC36" s="151" t="s">
        <v>34</v>
      </c>
      <c r="AD36" s="151"/>
      <c r="AE36" s="117">
        <f t="shared" si="8"/>
        <v>0.76982294072363355</v>
      </c>
    </row>
    <row r="37" spans="1:31" ht="47.25">
      <c r="A37" s="136">
        <v>12</v>
      </c>
      <c r="B37" s="149" t="s">
        <v>69</v>
      </c>
      <c r="C37" s="147" t="s">
        <v>32</v>
      </c>
      <c r="D37" s="147" t="s">
        <v>307</v>
      </c>
      <c r="E37" s="147" t="s">
        <v>52</v>
      </c>
      <c r="F37" s="147" t="s">
        <v>281</v>
      </c>
      <c r="G37" s="147">
        <v>3994</v>
      </c>
      <c r="H37" s="147">
        <v>3994</v>
      </c>
      <c r="I37" s="75"/>
      <c r="J37" s="147"/>
      <c r="K37" s="147"/>
      <c r="L37" s="140"/>
      <c r="M37" s="140"/>
      <c r="N37" s="147">
        <v>3600</v>
      </c>
      <c r="O37" s="147">
        <v>3600</v>
      </c>
      <c r="P37" s="148"/>
      <c r="Q37" s="148"/>
      <c r="R37" s="148"/>
      <c r="S37" s="147"/>
      <c r="T37" s="147">
        <v>0</v>
      </c>
      <c r="U37" s="147"/>
      <c r="V37" s="147"/>
      <c r="W37" s="147">
        <v>3994</v>
      </c>
      <c r="X37" s="147">
        <v>3994</v>
      </c>
      <c r="Y37" s="147"/>
      <c r="Z37" s="147">
        <v>3000</v>
      </c>
      <c r="AA37" s="147">
        <v>3000</v>
      </c>
      <c r="AB37" s="147"/>
      <c r="AC37" s="151" t="s">
        <v>34</v>
      </c>
      <c r="AD37" s="151"/>
      <c r="AE37" s="117">
        <f t="shared" si="8"/>
        <v>0.75112669003505261</v>
      </c>
    </row>
    <row r="38" spans="1:31" ht="63">
      <c r="A38" s="136">
        <v>13</v>
      </c>
      <c r="B38" s="149" t="s">
        <v>71</v>
      </c>
      <c r="C38" s="147" t="s">
        <v>72</v>
      </c>
      <c r="D38" s="147" t="s">
        <v>306</v>
      </c>
      <c r="E38" s="147" t="s">
        <v>49</v>
      </c>
      <c r="F38" s="147" t="s">
        <v>282</v>
      </c>
      <c r="G38" s="147">
        <v>1913</v>
      </c>
      <c r="H38" s="147">
        <v>1913</v>
      </c>
      <c r="I38" s="75"/>
      <c r="J38" s="147"/>
      <c r="K38" s="147"/>
      <c r="L38" s="147"/>
      <c r="M38" s="147"/>
      <c r="N38" s="147">
        <v>1700</v>
      </c>
      <c r="O38" s="147">
        <v>1700</v>
      </c>
      <c r="P38" s="147"/>
      <c r="Q38" s="147"/>
      <c r="R38" s="147"/>
      <c r="S38" s="147"/>
      <c r="T38" s="147">
        <v>0</v>
      </c>
      <c r="U38" s="147"/>
      <c r="V38" s="147"/>
      <c r="W38" s="147">
        <v>1913</v>
      </c>
      <c r="X38" s="147">
        <v>1913</v>
      </c>
      <c r="Y38" s="147"/>
      <c r="Z38" s="147">
        <v>1500</v>
      </c>
      <c r="AA38" s="147">
        <v>1500</v>
      </c>
      <c r="AB38" s="147"/>
      <c r="AC38" s="151" t="s">
        <v>34</v>
      </c>
      <c r="AD38" s="151"/>
      <c r="AE38" s="117">
        <f t="shared" si="8"/>
        <v>0.78410872974385781</v>
      </c>
    </row>
    <row r="39" spans="1:31" ht="63">
      <c r="A39" s="136">
        <v>14</v>
      </c>
      <c r="B39" s="149" t="s">
        <v>73</v>
      </c>
      <c r="C39" s="147" t="s">
        <v>28</v>
      </c>
      <c r="D39" s="147" t="s">
        <v>74</v>
      </c>
      <c r="E39" s="147" t="s">
        <v>52</v>
      </c>
      <c r="F39" s="147" t="s">
        <v>75</v>
      </c>
      <c r="G39" s="147">
        <v>792</v>
      </c>
      <c r="H39" s="147">
        <v>792</v>
      </c>
      <c r="I39" s="75"/>
      <c r="J39" s="147"/>
      <c r="K39" s="147"/>
      <c r="L39" s="147"/>
      <c r="M39" s="147"/>
      <c r="N39" s="147">
        <v>700</v>
      </c>
      <c r="O39" s="147">
        <v>700</v>
      </c>
      <c r="P39" s="147"/>
      <c r="Q39" s="147"/>
      <c r="R39" s="147"/>
      <c r="S39" s="147"/>
      <c r="T39" s="147">
        <v>0</v>
      </c>
      <c r="U39" s="147"/>
      <c r="V39" s="147"/>
      <c r="W39" s="147">
        <v>792</v>
      </c>
      <c r="X39" s="147">
        <v>792</v>
      </c>
      <c r="Y39" s="147"/>
      <c r="Z39" s="147">
        <v>650</v>
      </c>
      <c r="AA39" s="147">
        <v>650</v>
      </c>
      <c r="AB39" s="147"/>
      <c r="AC39" s="151" t="s">
        <v>34</v>
      </c>
      <c r="AD39" s="151"/>
      <c r="AE39" s="117">
        <f t="shared" si="8"/>
        <v>0.82070707070707072</v>
      </c>
    </row>
    <row r="40" spans="1:31" ht="47.25">
      <c r="A40" s="136">
        <v>15</v>
      </c>
      <c r="B40" s="149" t="s">
        <v>283</v>
      </c>
      <c r="C40" s="147" t="s">
        <v>28</v>
      </c>
      <c r="D40" s="147" t="s">
        <v>284</v>
      </c>
      <c r="E40" s="147" t="s">
        <v>65</v>
      </c>
      <c r="F40" s="147" t="s">
        <v>285</v>
      </c>
      <c r="G40" s="147">
        <v>3811</v>
      </c>
      <c r="H40" s="147">
        <v>3811</v>
      </c>
      <c r="I40" s="75"/>
      <c r="J40" s="147"/>
      <c r="K40" s="147"/>
      <c r="L40" s="147"/>
      <c r="M40" s="147"/>
      <c r="N40" s="147">
        <v>0</v>
      </c>
      <c r="O40" s="147">
        <v>0</v>
      </c>
      <c r="P40" s="147"/>
      <c r="Q40" s="147"/>
      <c r="R40" s="147"/>
      <c r="S40" s="147"/>
      <c r="T40" s="147"/>
      <c r="U40" s="147"/>
      <c r="V40" s="147"/>
      <c r="W40" s="147">
        <v>3811</v>
      </c>
      <c r="X40" s="147">
        <v>3811</v>
      </c>
      <c r="Y40" s="147"/>
      <c r="Z40" s="147">
        <v>3000</v>
      </c>
      <c r="AA40" s="147">
        <v>3000</v>
      </c>
      <c r="AB40" s="147"/>
      <c r="AC40" s="151" t="s">
        <v>34</v>
      </c>
      <c r="AD40" s="151"/>
      <c r="AE40" s="117">
        <f t="shared" si="8"/>
        <v>0.78719496195224348</v>
      </c>
    </row>
    <row r="41" spans="1:31" ht="47.25">
      <c r="A41" s="136">
        <v>16</v>
      </c>
      <c r="B41" s="149" t="s">
        <v>297</v>
      </c>
      <c r="C41" s="147" t="s">
        <v>27</v>
      </c>
      <c r="D41" s="147" t="s">
        <v>286</v>
      </c>
      <c r="E41" s="147" t="s">
        <v>52</v>
      </c>
      <c r="F41" s="147" t="s">
        <v>298</v>
      </c>
      <c r="G41" s="160">
        <v>8535</v>
      </c>
      <c r="H41" s="147">
        <v>8535</v>
      </c>
      <c r="I41" s="75"/>
      <c r="J41" s="147"/>
      <c r="K41" s="147"/>
      <c r="L41" s="147"/>
      <c r="M41" s="147"/>
      <c r="N41" s="147"/>
      <c r="O41" s="147"/>
      <c r="P41" s="147"/>
      <c r="Q41" s="147"/>
      <c r="R41" s="147"/>
      <c r="S41" s="147"/>
      <c r="T41" s="147">
        <v>0</v>
      </c>
      <c r="U41" s="147"/>
      <c r="V41" s="147"/>
      <c r="W41" s="160">
        <v>8535</v>
      </c>
      <c r="X41" s="147">
        <v>8535</v>
      </c>
      <c r="Y41" s="147"/>
      <c r="Z41" s="147">
        <v>6000</v>
      </c>
      <c r="AA41" s="147">
        <v>6000</v>
      </c>
      <c r="AB41" s="147"/>
      <c r="AC41" s="151" t="s">
        <v>278</v>
      </c>
      <c r="AD41" s="151"/>
      <c r="AE41" s="117">
        <f t="shared" si="8"/>
        <v>0.70298769771529002</v>
      </c>
    </row>
    <row r="42" spans="1:31" ht="63">
      <c r="A42" s="136">
        <v>17</v>
      </c>
      <c r="B42" s="158" t="s">
        <v>76</v>
      </c>
      <c r="C42" s="147" t="s">
        <v>33</v>
      </c>
      <c r="D42" s="147"/>
      <c r="E42" s="147" t="s">
        <v>49</v>
      </c>
      <c r="F42" s="147" t="s">
        <v>394</v>
      </c>
      <c r="G42" s="159">
        <f>H42+I42</f>
        <v>8553</v>
      </c>
      <c r="H42" s="159">
        <v>8553</v>
      </c>
      <c r="I42" s="75"/>
      <c r="J42" s="147"/>
      <c r="K42" s="147"/>
      <c r="L42" s="147"/>
      <c r="M42" s="147"/>
      <c r="N42" s="147"/>
      <c r="O42" s="147"/>
      <c r="P42" s="147"/>
      <c r="Q42" s="147"/>
      <c r="R42" s="147"/>
      <c r="S42" s="147"/>
      <c r="T42" s="147">
        <v>0</v>
      </c>
      <c r="U42" s="147"/>
      <c r="V42" s="147"/>
      <c r="W42" s="159">
        <f>X42+Y42</f>
        <v>8553</v>
      </c>
      <c r="X42" s="159">
        <v>8553</v>
      </c>
      <c r="Y42" s="147"/>
      <c r="Z42" s="147">
        <v>6000</v>
      </c>
      <c r="AA42" s="147">
        <v>6000</v>
      </c>
      <c r="AB42" s="147"/>
      <c r="AC42" s="151" t="s">
        <v>34</v>
      </c>
      <c r="AD42" s="151"/>
      <c r="AE42" s="117">
        <f t="shared" si="8"/>
        <v>0.70150824272185197</v>
      </c>
    </row>
    <row r="43" spans="1:31" ht="47.25">
      <c r="A43" s="136">
        <v>18</v>
      </c>
      <c r="B43" s="149" t="s">
        <v>299</v>
      </c>
      <c r="C43" s="147" t="s">
        <v>32</v>
      </c>
      <c r="D43" s="147"/>
      <c r="E43" s="147" t="s">
        <v>52</v>
      </c>
      <c r="F43" s="147" t="s">
        <v>300</v>
      </c>
      <c r="G43" s="147">
        <v>83900</v>
      </c>
      <c r="H43" s="147">
        <v>83900</v>
      </c>
      <c r="I43" s="75"/>
      <c r="J43" s="147"/>
      <c r="K43" s="147"/>
      <c r="L43" s="140"/>
      <c r="M43" s="140"/>
      <c r="N43" s="147"/>
      <c r="O43" s="147"/>
      <c r="P43" s="148"/>
      <c r="Q43" s="148" t="s">
        <v>77</v>
      </c>
      <c r="R43" s="148"/>
      <c r="S43" s="147"/>
      <c r="T43" s="147">
        <v>0</v>
      </c>
      <c r="U43" s="147"/>
      <c r="V43" s="147"/>
      <c r="W43" s="147">
        <v>76500</v>
      </c>
      <c r="X43" s="147">
        <v>76500</v>
      </c>
      <c r="Y43" s="147"/>
      <c r="Z43" s="147">
        <v>59690</v>
      </c>
      <c r="AA43" s="147">
        <v>59690</v>
      </c>
      <c r="AB43" s="147"/>
      <c r="AC43" s="151" t="s">
        <v>34</v>
      </c>
      <c r="AD43" s="151"/>
      <c r="AE43" s="117" t="e">
        <f t="shared" si="8"/>
        <v>#VALUE!</v>
      </c>
    </row>
    <row r="44" spans="1:31" ht="47.25">
      <c r="A44" s="136">
        <v>19</v>
      </c>
      <c r="B44" s="149" t="s">
        <v>78</v>
      </c>
      <c r="C44" s="147" t="s">
        <v>27</v>
      </c>
      <c r="D44" s="147" t="s">
        <v>308</v>
      </c>
      <c r="E44" s="147" t="s">
        <v>52</v>
      </c>
      <c r="F44" s="147" t="s">
        <v>79</v>
      </c>
      <c r="G44" s="147">
        <v>5541</v>
      </c>
      <c r="H44" s="147">
        <v>5541</v>
      </c>
      <c r="I44" s="75"/>
      <c r="J44" s="147"/>
      <c r="K44" s="147"/>
      <c r="L44" s="140"/>
      <c r="M44" s="140"/>
      <c r="N44" s="147"/>
      <c r="O44" s="147"/>
      <c r="P44" s="147"/>
      <c r="Q44" s="147"/>
      <c r="R44" s="147"/>
      <c r="S44" s="147"/>
      <c r="T44" s="147">
        <v>0</v>
      </c>
      <c r="U44" s="147"/>
      <c r="V44" s="147"/>
      <c r="W44" s="147">
        <v>5541</v>
      </c>
      <c r="X44" s="147">
        <v>5541</v>
      </c>
      <c r="Y44" s="147"/>
      <c r="Z44" s="147">
        <v>4500</v>
      </c>
      <c r="AA44" s="147">
        <v>4500</v>
      </c>
      <c r="AB44" s="147"/>
      <c r="AC44" s="151" t="s">
        <v>34</v>
      </c>
      <c r="AD44" s="151"/>
      <c r="AE44" s="117">
        <f t="shared" si="8"/>
        <v>0.81212777476989717</v>
      </c>
    </row>
    <row r="45" spans="1:31" ht="189">
      <c r="A45" s="136">
        <v>20</v>
      </c>
      <c r="B45" s="149" t="s">
        <v>80</v>
      </c>
      <c r="C45" s="147" t="s">
        <v>31</v>
      </c>
      <c r="D45" s="147" t="s">
        <v>81</v>
      </c>
      <c r="E45" s="147" t="s">
        <v>57</v>
      </c>
      <c r="F45" s="147" t="s">
        <v>82</v>
      </c>
      <c r="G45" s="147">
        <v>2189</v>
      </c>
      <c r="H45" s="147">
        <v>2189</v>
      </c>
      <c r="I45" s="75"/>
      <c r="J45" s="147"/>
      <c r="K45" s="147"/>
      <c r="L45" s="147"/>
      <c r="M45" s="147"/>
      <c r="N45" s="147"/>
      <c r="O45" s="147"/>
      <c r="P45" s="147"/>
      <c r="Q45" s="147"/>
      <c r="R45" s="147"/>
      <c r="S45" s="147"/>
      <c r="T45" s="147">
        <v>0</v>
      </c>
      <c r="U45" s="147"/>
      <c r="V45" s="147"/>
      <c r="W45" s="147">
        <v>2189</v>
      </c>
      <c r="X45" s="147">
        <v>2189</v>
      </c>
      <c r="Y45" s="147"/>
      <c r="Z45" s="147">
        <v>1700</v>
      </c>
      <c r="AA45" s="147">
        <v>1700</v>
      </c>
      <c r="AB45" s="147"/>
      <c r="AC45" s="151" t="s">
        <v>34</v>
      </c>
      <c r="AD45" s="151"/>
      <c r="AE45" s="117">
        <f t="shared" si="8"/>
        <v>0.77661032434901778</v>
      </c>
    </row>
    <row r="46" spans="1:31" ht="63">
      <c r="A46" s="136">
        <v>21</v>
      </c>
      <c r="B46" s="149" t="s">
        <v>403</v>
      </c>
      <c r="C46" s="147" t="s">
        <v>32</v>
      </c>
      <c r="D46" s="147" t="s">
        <v>306</v>
      </c>
      <c r="E46" s="147" t="s">
        <v>57</v>
      </c>
      <c r="F46" s="147" t="s">
        <v>404</v>
      </c>
      <c r="G46" s="147">
        <f>H46+I46</f>
        <v>3733</v>
      </c>
      <c r="H46" s="147">
        <v>3733</v>
      </c>
      <c r="I46" s="75"/>
      <c r="J46" s="147"/>
      <c r="K46" s="147"/>
      <c r="L46" s="147"/>
      <c r="M46" s="147"/>
      <c r="N46" s="147"/>
      <c r="O46" s="147"/>
      <c r="P46" s="147"/>
      <c r="Q46" s="147"/>
      <c r="R46" s="147"/>
      <c r="S46" s="147"/>
      <c r="T46" s="147"/>
      <c r="U46" s="147"/>
      <c r="V46" s="147"/>
      <c r="W46" s="147">
        <f>X46+Y46</f>
        <v>3733</v>
      </c>
      <c r="X46" s="147">
        <v>3733</v>
      </c>
      <c r="Y46" s="147"/>
      <c r="Z46" s="147">
        <f>AA46+AB46</f>
        <v>3000</v>
      </c>
      <c r="AA46" s="147">
        <v>3000</v>
      </c>
      <c r="AB46" s="147"/>
      <c r="AC46" s="151" t="s">
        <v>406</v>
      </c>
      <c r="AD46" s="151"/>
      <c r="AE46" s="117">
        <f t="shared" si="8"/>
        <v>0.80364318242700239</v>
      </c>
    </row>
    <row r="47" spans="1:31" ht="78.75">
      <c r="A47" s="136">
        <v>22</v>
      </c>
      <c r="B47" s="149" t="s">
        <v>83</v>
      </c>
      <c r="C47" s="147" t="s">
        <v>31</v>
      </c>
      <c r="D47" s="147" t="s">
        <v>309</v>
      </c>
      <c r="E47" s="147" t="s">
        <v>57</v>
      </c>
      <c r="F47" s="147" t="s">
        <v>405</v>
      </c>
      <c r="G47" s="147">
        <v>30000</v>
      </c>
      <c r="H47" s="147">
        <v>30000</v>
      </c>
      <c r="I47" s="75"/>
      <c r="J47" s="147"/>
      <c r="K47" s="147"/>
      <c r="L47" s="140"/>
      <c r="M47" s="140"/>
      <c r="N47" s="147"/>
      <c r="O47" s="147"/>
      <c r="P47" s="148"/>
      <c r="Q47" s="148"/>
      <c r="R47" s="148"/>
      <c r="S47" s="147"/>
      <c r="T47" s="147">
        <v>0</v>
      </c>
      <c r="U47" s="147"/>
      <c r="V47" s="147"/>
      <c r="W47" s="147">
        <v>25000</v>
      </c>
      <c r="X47" s="147">
        <v>25000</v>
      </c>
      <c r="Y47" s="147"/>
      <c r="Z47" s="147">
        <v>20000</v>
      </c>
      <c r="AA47" s="147">
        <v>20000</v>
      </c>
      <c r="AB47" s="147"/>
      <c r="AC47" s="151" t="s">
        <v>125</v>
      </c>
      <c r="AD47" s="151"/>
      <c r="AE47" s="117">
        <f t="shared" si="8"/>
        <v>0.66666666666666663</v>
      </c>
    </row>
    <row r="48" spans="1:31" s="105" customFormat="1" ht="63">
      <c r="A48" s="136">
        <v>23</v>
      </c>
      <c r="B48" s="149" t="s">
        <v>310</v>
      </c>
      <c r="C48" s="147" t="s">
        <v>311</v>
      </c>
      <c r="D48" s="147"/>
      <c r="E48" s="147" t="s">
        <v>57</v>
      </c>
      <c r="F48" s="147" t="s">
        <v>312</v>
      </c>
      <c r="G48" s="147">
        <v>8000</v>
      </c>
      <c r="H48" s="147">
        <v>8000</v>
      </c>
      <c r="I48" s="75"/>
      <c r="J48" s="147"/>
      <c r="K48" s="147"/>
      <c r="L48" s="140"/>
      <c r="M48" s="140"/>
      <c r="N48" s="147"/>
      <c r="O48" s="147"/>
      <c r="P48" s="148"/>
      <c r="Q48" s="148"/>
      <c r="R48" s="148"/>
      <c r="S48" s="147"/>
      <c r="T48" s="147"/>
      <c r="U48" s="147"/>
      <c r="V48" s="147"/>
      <c r="W48" s="147">
        <v>8000</v>
      </c>
      <c r="X48" s="147">
        <v>8000</v>
      </c>
      <c r="Y48" s="147"/>
      <c r="Z48" s="147">
        <v>6000</v>
      </c>
      <c r="AA48" s="147">
        <v>6000</v>
      </c>
      <c r="AB48" s="147"/>
      <c r="AC48" s="151" t="s">
        <v>175</v>
      </c>
      <c r="AD48" s="151"/>
      <c r="AE48" s="117">
        <f t="shared" si="8"/>
        <v>0.75</v>
      </c>
    </row>
    <row r="49" spans="1:31" ht="47.25">
      <c r="A49" s="136">
        <v>24</v>
      </c>
      <c r="B49" s="149" t="s">
        <v>84</v>
      </c>
      <c r="C49" s="147" t="s">
        <v>38</v>
      </c>
      <c r="D49" s="147"/>
      <c r="E49" s="147">
        <v>2018</v>
      </c>
      <c r="F49" s="147" t="s">
        <v>313</v>
      </c>
      <c r="G49" s="147">
        <v>42999</v>
      </c>
      <c r="H49" s="147">
        <v>15000</v>
      </c>
      <c r="I49" s="147">
        <f>G49-H49</f>
        <v>27999</v>
      </c>
      <c r="J49" s="147"/>
      <c r="K49" s="147"/>
      <c r="L49" s="147"/>
      <c r="M49" s="147"/>
      <c r="N49" s="147"/>
      <c r="O49" s="147"/>
      <c r="P49" s="147"/>
      <c r="Q49" s="147"/>
      <c r="R49" s="147"/>
      <c r="S49" s="147"/>
      <c r="T49" s="147"/>
      <c r="U49" s="147"/>
      <c r="V49" s="147"/>
      <c r="W49" s="147">
        <v>8000</v>
      </c>
      <c r="X49" s="147">
        <v>8000</v>
      </c>
      <c r="Y49" s="147"/>
      <c r="Z49" s="147">
        <v>8000</v>
      </c>
      <c r="AA49" s="147">
        <v>8000</v>
      </c>
      <c r="AB49" s="147"/>
      <c r="AC49" s="151" t="s">
        <v>202</v>
      </c>
      <c r="AD49" s="151"/>
      <c r="AE49" s="117">
        <f t="shared" si="8"/>
        <v>0.18605083839159051</v>
      </c>
    </row>
    <row r="50" spans="1:31" ht="42" customHeight="1">
      <c r="A50" s="106">
        <v>2</v>
      </c>
      <c r="B50" s="148" t="s">
        <v>419</v>
      </c>
      <c r="C50" s="73"/>
      <c r="D50" s="73"/>
      <c r="E50" s="73"/>
      <c r="F50" s="73"/>
      <c r="G50" s="73">
        <f>G51</f>
        <v>10289</v>
      </c>
      <c r="H50" s="73">
        <f t="shared" ref="H50:AB50" si="9">H51</f>
        <v>10289</v>
      </c>
      <c r="I50" s="73">
        <f t="shared" si="9"/>
        <v>0</v>
      </c>
      <c r="J50" s="73">
        <f t="shared" si="9"/>
        <v>0</v>
      </c>
      <c r="K50" s="73">
        <f t="shared" si="9"/>
        <v>0</v>
      </c>
      <c r="L50" s="73">
        <f t="shared" si="9"/>
        <v>0</v>
      </c>
      <c r="M50" s="73">
        <f t="shared" si="9"/>
        <v>0</v>
      </c>
      <c r="N50" s="73">
        <f t="shared" si="9"/>
        <v>5703</v>
      </c>
      <c r="O50" s="73">
        <f t="shared" si="9"/>
        <v>5703</v>
      </c>
      <c r="P50" s="73">
        <f t="shared" si="9"/>
        <v>0</v>
      </c>
      <c r="Q50" s="73">
        <f t="shared" si="9"/>
        <v>0</v>
      </c>
      <c r="R50" s="73">
        <f t="shared" si="9"/>
        <v>0</v>
      </c>
      <c r="S50" s="73">
        <f t="shared" si="9"/>
        <v>0</v>
      </c>
      <c r="T50" s="73">
        <f t="shared" si="9"/>
        <v>0</v>
      </c>
      <c r="U50" s="73">
        <f t="shared" si="9"/>
        <v>0</v>
      </c>
      <c r="V50" s="73">
        <f t="shared" si="9"/>
        <v>0</v>
      </c>
      <c r="W50" s="73">
        <f t="shared" si="9"/>
        <v>9859</v>
      </c>
      <c r="X50" s="73">
        <f t="shared" si="9"/>
        <v>9859</v>
      </c>
      <c r="Y50" s="73">
        <f t="shared" si="9"/>
        <v>0</v>
      </c>
      <c r="Z50" s="73">
        <f t="shared" si="9"/>
        <v>7950</v>
      </c>
      <c r="AA50" s="73">
        <f t="shared" si="9"/>
        <v>7950</v>
      </c>
      <c r="AB50" s="73">
        <f t="shared" si="9"/>
        <v>0</v>
      </c>
      <c r="AC50" s="73"/>
      <c r="AD50" s="73"/>
      <c r="AE50" s="117">
        <f t="shared" si="8"/>
        <v>0.7726698415783847</v>
      </c>
    </row>
    <row r="51" spans="1:31" ht="23.25">
      <c r="A51" s="164" t="s">
        <v>26</v>
      </c>
      <c r="B51" s="165" t="s">
        <v>40</v>
      </c>
      <c r="C51" s="85"/>
      <c r="D51" s="85"/>
      <c r="E51" s="85"/>
      <c r="F51" s="73"/>
      <c r="G51" s="166">
        <f>SUM(G52:G54)</f>
        <v>10289</v>
      </c>
      <c r="H51" s="166">
        <f t="shared" ref="H51:Y51" si="10">SUM(H52:H54)</f>
        <v>10289</v>
      </c>
      <c r="I51" s="166">
        <f t="shared" si="10"/>
        <v>0</v>
      </c>
      <c r="J51" s="166">
        <f t="shared" si="10"/>
        <v>0</v>
      </c>
      <c r="K51" s="166">
        <f t="shared" si="10"/>
        <v>0</v>
      </c>
      <c r="L51" s="166">
        <f t="shared" si="10"/>
        <v>0</v>
      </c>
      <c r="M51" s="166">
        <f t="shared" si="10"/>
        <v>0</v>
      </c>
      <c r="N51" s="166">
        <f t="shared" si="10"/>
        <v>5703</v>
      </c>
      <c r="O51" s="166">
        <f t="shared" si="10"/>
        <v>5703</v>
      </c>
      <c r="P51" s="166">
        <f t="shared" si="10"/>
        <v>0</v>
      </c>
      <c r="Q51" s="166">
        <f t="shared" si="10"/>
        <v>0</v>
      </c>
      <c r="R51" s="166">
        <f t="shared" si="10"/>
        <v>0</v>
      </c>
      <c r="S51" s="166">
        <f t="shared" si="10"/>
        <v>0</v>
      </c>
      <c r="T51" s="166">
        <f t="shared" si="10"/>
        <v>0</v>
      </c>
      <c r="U51" s="166">
        <f t="shared" si="10"/>
        <v>0</v>
      </c>
      <c r="V51" s="166">
        <f t="shared" si="10"/>
        <v>0</v>
      </c>
      <c r="W51" s="166">
        <f t="shared" si="10"/>
        <v>9859</v>
      </c>
      <c r="X51" s="166">
        <f t="shared" si="10"/>
        <v>9859</v>
      </c>
      <c r="Y51" s="166">
        <f t="shared" si="10"/>
        <v>0</v>
      </c>
      <c r="Z51" s="166">
        <f>SUM(Z52:Z54)</f>
        <v>7950</v>
      </c>
      <c r="AA51" s="166">
        <f>SUM(AA52:AA54)</f>
        <v>7950</v>
      </c>
      <c r="AB51" s="166">
        <f>SUM(AB52:AB54)</f>
        <v>0</v>
      </c>
      <c r="AC51" s="167"/>
      <c r="AD51" s="73"/>
      <c r="AE51" s="117">
        <f t="shared" si="8"/>
        <v>0.7726698415783847</v>
      </c>
    </row>
    <row r="52" spans="1:31" ht="47.25">
      <c r="A52" s="75">
        <v>1</v>
      </c>
      <c r="B52" s="77" t="s">
        <v>88</v>
      </c>
      <c r="C52" s="84" t="s">
        <v>42</v>
      </c>
      <c r="D52" s="84"/>
      <c r="E52" s="84" t="s">
        <v>45</v>
      </c>
      <c r="F52" s="112" t="s">
        <v>314</v>
      </c>
      <c r="G52" s="163">
        <v>3039</v>
      </c>
      <c r="H52" s="140">
        <v>3039</v>
      </c>
      <c r="I52" s="140"/>
      <c r="J52" s="140"/>
      <c r="K52" s="140"/>
      <c r="L52" s="140"/>
      <c r="M52" s="140"/>
      <c r="N52" s="140">
        <v>3048</v>
      </c>
      <c r="O52" s="112">
        <v>3048</v>
      </c>
      <c r="P52" s="140"/>
      <c r="Q52" s="112">
        <v>0</v>
      </c>
      <c r="R52" s="112">
        <v>0</v>
      </c>
      <c r="S52" s="140"/>
      <c r="T52" s="140"/>
      <c r="U52" s="140"/>
      <c r="V52" s="140"/>
      <c r="W52" s="140">
        <v>3039</v>
      </c>
      <c r="X52" s="140">
        <f>W52</f>
        <v>3039</v>
      </c>
      <c r="Y52" s="140"/>
      <c r="Z52" s="140">
        <v>2450</v>
      </c>
      <c r="AA52" s="140">
        <v>2450</v>
      </c>
      <c r="AB52" s="140"/>
      <c r="AC52" s="161" t="s">
        <v>87</v>
      </c>
      <c r="AD52" s="161"/>
      <c r="AE52" s="117">
        <f t="shared" si="8"/>
        <v>0.80618624547548534</v>
      </c>
    </row>
    <row r="53" spans="1:31" ht="47.25">
      <c r="A53" s="75">
        <v>2</v>
      </c>
      <c r="B53" s="77" t="s">
        <v>89</v>
      </c>
      <c r="C53" s="84" t="s">
        <v>42</v>
      </c>
      <c r="D53" s="84"/>
      <c r="E53" s="84" t="s">
        <v>90</v>
      </c>
      <c r="F53" s="84" t="s">
        <v>315</v>
      </c>
      <c r="G53" s="163">
        <v>2950</v>
      </c>
      <c r="H53" s="140">
        <v>2950</v>
      </c>
      <c r="I53" s="140"/>
      <c r="J53" s="140"/>
      <c r="K53" s="140"/>
      <c r="L53" s="140"/>
      <c r="M53" s="140"/>
      <c r="N53" s="140">
        <v>2655</v>
      </c>
      <c r="O53" s="112">
        <v>2655</v>
      </c>
      <c r="P53" s="140"/>
      <c r="Q53" s="112">
        <v>0</v>
      </c>
      <c r="R53" s="112">
        <v>0</v>
      </c>
      <c r="S53" s="140"/>
      <c r="T53" s="140"/>
      <c r="U53" s="140"/>
      <c r="V53" s="140"/>
      <c r="W53" s="140">
        <v>2950</v>
      </c>
      <c r="X53" s="140">
        <f>W53</f>
        <v>2950</v>
      </c>
      <c r="Y53" s="140"/>
      <c r="Z53" s="140">
        <v>2300</v>
      </c>
      <c r="AA53" s="140">
        <v>2300</v>
      </c>
      <c r="AB53" s="140"/>
      <c r="AC53" s="161" t="s">
        <v>87</v>
      </c>
      <c r="AD53" s="161"/>
      <c r="AE53" s="117">
        <f t="shared" si="8"/>
        <v>0.77966101694915257</v>
      </c>
    </row>
    <row r="54" spans="1:31" ht="47.25">
      <c r="A54" s="75">
        <v>3</v>
      </c>
      <c r="B54" s="77" t="s">
        <v>91</v>
      </c>
      <c r="C54" s="84" t="s">
        <v>86</v>
      </c>
      <c r="D54" s="84"/>
      <c r="E54" s="84" t="s">
        <v>57</v>
      </c>
      <c r="F54" s="112" t="s">
        <v>92</v>
      </c>
      <c r="G54" s="140">
        <v>4300</v>
      </c>
      <c r="H54" s="140">
        <v>4300</v>
      </c>
      <c r="I54" s="140"/>
      <c r="J54" s="140"/>
      <c r="K54" s="140"/>
      <c r="L54" s="140"/>
      <c r="M54" s="140"/>
      <c r="N54" s="140"/>
      <c r="O54" s="112"/>
      <c r="P54" s="140"/>
      <c r="Q54" s="112"/>
      <c r="R54" s="112"/>
      <c r="S54" s="140"/>
      <c r="T54" s="112"/>
      <c r="U54" s="112"/>
      <c r="V54" s="140"/>
      <c r="W54" s="140">
        <v>3870</v>
      </c>
      <c r="X54" s="140">
        <f>W54</f>
        <v>3870</v>
      </c>
      <c r="Y54" s="140"/>
      <c r="Z54" s="140">
        <v>3200</v>
      </c>
      <c r="AA54" s="140">
        <v>3200</v>
      </c>
      <c r="AB54" s="140"/>
      <c r="AC54" s="161" t="s">
        <v>93</v>
      </c>
      <c r="AD54" s="161"/>
      <c r="AE54" s="117"/>
    </row>
    <row r="55" spans="1:31" ht="23.25">
      <c r="A55" s="106" t="s">
        <v>143</v>
      </c>
      <c r="B55" s="171" t="s">
        <v>420</v>
      </c>
      <c r="C55" s="112"/>
      <c r="D55" s="112"/>
      <c r="E55" s="112"/>
      <c r="F55" s="73"/>
      <c r="G55" s="73">
        <f>G56</f>
        <v>18700</v>
      </c>
      <c r="H55" s="73">
        <f t="shared" ref="H55:AB55" si="11">H56</f>
        <v>13500</v>
      </c>
      <c r="I55" s="73">
        <f t="shared" si="11"/>
        <v>5200</v>
      </c>
      <c r="J55" s="73">
        <f t="shared" si="11"/>
        <v>0</v>
      </c>
      <c r="K55" s="73">
        <f t="shared" si="11"/>
        <v>0</v>
      </c>
      <c r="L55" s="73">
        <f t="shared" si="11"/>
        <v>0</v>
      </c>
      <c r="M55" s="73">
        <f t="shared" si="11"/>
        <v>0</v>
      </c>
      <c r="N55" s="73">
        <f t="shared" si="11"/>
        <v>0</v>
      </c>
      <c r="O55" s="73">
        <f t="shared" si="11"/>
        <v>0</v>
      </c>
      <c r="P55" s="73">
        <f t="shared" si="11"/>
        <v>0</v>
      </c>
      <c r="Q55" s="73">
        <f t="shared" si="11"/>
        <v>0</v>
      </c>
      <c r="R55" s="73">
        <f t="shared" si="11"/>
        <v>0</v>
      </c>
      <c r="S55" s="73">
        <f t="shared" si="11"/>
        <v>0</v>
      </c>
      <c r="T55" s="73">
        <f t="shared" si="11"/>
        <v>0</v>
      </c>
      <c r="U55" s="73">
        <f t="shared" si="11"/>
        <v>0</v>
      </c>
      <c r="V55" s="73">
        <f t="shared" si="11"/>
        <v>0</v>
      </c>
      <c r="W55" s="73">
        <f t="shared" si="11"/>
        <v>16679</v>
      </c>
      <c r="X55" s="73">
        <f t="shared" si="11"/>
        <v>13500</v>
      </c>
      <c r="Y55" s="73">
        <f t="shared" si="11"/>
        <v>3179</v>
      </c>
      <c r="Z55" s="73">
        <f t="shared" si="11"/>
        <v>13500</v>
      </c>
      <c r="AA55" s="73">
        <f t="shared" si="11"/>
        <v>13500</v>
      </c>
      <c r="AB55" s="73">
        <f t="shared" si="11"/>
        <v>0</v>
      </c>
      <c r="AC55" s="73"/>
      <c r="AD55" s="104"/>
      <c r="AE55" s="117">
        <f t="shared" ref="AE55:AE72" si="12">(K55+Q55+T55+Z55)/G55</f>
        <v>0.72192513368983957</v>
      </c>
    </row>
    <row r="56" spans="1:31" ht="23.25">
      <c r="A56" s="106" t="s">
        <v>26</v>
      </c>
      <c r="B56" s="82" t="s">
        <v>96</v>
      </c>
      <c r="C56" s="112"/>
      <c r="D56" s="112"/>
      <c r="E56" s="172"/>
      <c r="F56" s="138"/>
      <c r="G56" s="73">
        <f>SUM(G57:G59)</f>
        <v>18700</v>
      </c>
      <c r="H56" s="73">
        <f t="shared" ref="H56:AB56" si="13">SUM(H57:H59)</f>
        <v>13500</v>
      </c>
      <c r="I56" s="73">
        <f t="shared" si="13"/>
        <v>5200</v>
      </c>
      <c r="J56" s="73">
        <f t="shared" si="13"/>
        <v>0</v>
      </c>
      <c r="K56" s="73">
        <f t="shared" si="13"/>
        <v>0</v>
      </c>
      <c r="L56" s="73">
        <f t="shared" si="13"/>
        <v>0</v>
      </c>
      <c r="M56" s="73">
        <f t="shared" si="13"/>
        <v>0</v>
      </c>
      <c r="N56" s="73">
        <f t="shared" si="13"/>
        <v>0</v>
      </c>
      <c r="O56" s="73">
        <f t="shared" si="13"/>
        <v>0</v>
      </c>
      <c r="P56" s="73">
        <f t="shared" si="13"/>
        <v>0</v>
      </c>
      <c r="Q56" s="73">
        <f t="shared" si="13"/>
        <v>0</v>
      </c>
      <c r="R56" s="73">
        <f t="shared" si="13"/>
        <v>0</v>
      </c>
      <c r="S56" s="73">
        <f t="shared" si="13"/>
        <v>0</v>
      </c>
      <c r="T56" s="73">
        <f t="shared" si="13"/>
        <v>0</v>
      </c>
      <c r="U56" s="73">
        <f t="shared" si="13"/>
        <v>0</v>
      </c>
      <c r="V56" s="73">
        <f t="shared" si="13"/>
        <v>0</v>
      </c>
      <c r="W56" s="73">
        <f t="shared" si="13"/>
        <v>16679</v>
      </c>
      <c r="X56" s="73">
        <f t="shared" si="13"/>
        <v>13500</v>
      </c>
      <c r="Y56" s="73">
        <f t="shared" si="13"/>
        <v>3179</v>
      </c>
      <c r="Z56" s="73">
        <f t="shared" si="13"/>
        <v>13500</v>
      </c>
      <c r="AA56" s="73">
        <f>SUM(AA57:AA59)</f>
        <v>13500</v>
      </c>
      <c r="AB56" s="73">
        <f t="shared" si="13"/>
        <v>0</v>
      </c>
      <c r="AC56" s="73"/>
      <c r="AD56" s="104"/>
      <c r="AE56" s="117">
        <f t="shared" si="12"/>
        <v>0.72192513368983957</v>
      </c>
    </row>
    <row r="57" spans="1:31" s="109" customFormat="1" ht="47.25">
      <c r="A57" s="136">
        <v>1</v>
      </c>
      <c r="B57" s="174" t="s">
        <v>97</v>
      </c>
      <c r="C57" s="108" t="s">
        <v>32</v>
      </c>
      <c r="D57" s="108"/>
      <c r="E57" s="108" t="s">
        <v>52</v>
      </c>
      <c r="F57" s="112" t="s">
        <v>316</v>
      </c>
      <c r="G57" s="108">
        <v>1800</v>
      </c>
      <c r="H57" s="108">
        <v>1500</v>
      </c>
      <c r="I57" s="108">
        <v>300</v>
      </c>
      <c r="J57" s="173"/>
      <c r="K57" s="73"/>
      <c r="L57" s="73"/>
      <c r="M57" s="73"/>
      <c r="N57" s="173"/>
      <c r="O57" s="173"/>
      <c r="P57" s="173"/>
      <c r="Q57" s="73"/>
      <c r="R57" s="73"/>
      <c r="S57" s="108"/>
      <c r="T57" s="73"/>
      <c r="U57" s="73"/>
      <c r="V57" s="108"/>
      <c r="W57" s="112">
        <v>1779</v>
      </c>
      <c r="X57" s="112">
        <v>1500</v>
      </c>
      <c r="Y57" s="112">
        <v>279</v>
      </c>
      <c r="Z57" s="173">
        <f>AA57+AB57</f>
        <v>1500</v>
      </c>
      <c r="AA57" s="173">
        <v>1500</v>
      </c>
      <c r="AB57" s="173"/>
      <c r="AC57" s="112" t="s">
        <v>98</v>
      </c>
      <c r="AD57" s="112"/>
      <c r="AE57" s="117">
        <f t="shared" si="12"/>
        <v>0.83333333333333337</v>
      </c>
    </row>
    <row r="58" spans="1:31" s="109" customFormat="1" ht="47.25">
      <c r="A58" s="136">
        <v>2</v>
      </c>
      <c r="B58" s="174" t="s">
        <v>287</v>
      </c>
      <c r="C58" s="108" t="s">
        <v>33</v>
      </c>
      <c r="D58" s="108"/>
      <c r="E58" s="112" t="s">
        <v>57</v>
      </c>
      <c r="F58" s="112" t="s">
        <v>391</v>
      </c>
      <c r="G58" s="108">
        <v>11900</v>
      </c>
      <c r="H58" s="108">
        <v>9000</v>
      </c>
      <c r="I58" s="108">
        <v>2900</v>
      </c>
      <c r="J58" s="173"/>
      <c r="K58" s="73"/>
      <c r="L58" s="73"/>
      <c r="M58" s="73"/>
      <c r="N58" s="173"/>
      <c r="O58" s="173"/>
      <c r="P58" s="173"/>
      <c r="Q58" s="73"/>
      <c r="R58" s="73"/>
      <c r="S58" s="108"/>
      <c r="T58" s="73"/>
      <c r="U58" s="73"/>
      <c r="V58" s="108"/>
      <c r="W58" s="112">
        <v>11900</v>
      </c>
      <c r="X58" s="112">
        <v>9000</v>
      </c>
      <c r="Y58" s="112">
        <v>2900</v>
      </c>
      <c r="Z58" s="173">
        <f>AA58+AB58</f>
        <v>9000</v>
      </c>
      <c r="AA58" s="173">
        <v>9000</v>
      </c>
      <c r="AB58" s="173"/>
      <c r="AC58" s="112" t="s">
        <v>175</v>
      </c>
      <c r="AD58" s="112"/>
      <c r="AE58" s="117">
        <f t="shared" si="12"/>
        <v>0.75630252100840334</v>
      </c>
    </row>
    <row r="59" spans="1:31" s="109" customFormat="1" ht="47.25">
      <c r="A59" s="136">
        <v>4</v>
      </c>
      <c r="B59" s="154" t="s">
        <v>288</v>
      </c>
      <c r="C59" s="108" t="s">
        <v>32</v>
      </c>
      <c r="D59" s="108"/>
      <c r="E59" s="112" t="s">
        <v>57</v>
      </c>
      <c r="F59" s="112" t="s">
        <v>392</v>
      </c>
      <c r="G59" s="108">
        <v>5000</v>
      </c>
      <c r="H59" s="175">
        <v>3000</v>
      </c>
      <c r="I59" s="108">
        <v>2000</v>
      </c>
      <c r="J59" s="173"/>
      <c r="K59" s="73"/>
      <c r="L59" s="73"/>
      <c r="M59" s="73"/>
      <c r="N59" s="173"/>
      <c r="O59" s="173"/>
      <c r="P59" s="173"/>
      <c r="Q59" s="73"/>
      <c r="R59" s="73"/>
      <c r="S59" s="108"/>
      <c r="T59" s="73"/>
      <c r="U59" s="73"/>
      <c r="V59" s="108"/>
      <c r="W59" s="112">
        <v>3000</v>
      </c>
      <c r="X59" s="112">
        <v>3000</v>
      </c>
      <c r="Y59" s="108"/>
      <c r="Z59" s="173">
        <f>AA59+AB59</f>
        <v>3000</v>
      </c>
      <c r="AA59" s="173">
        <v>3000</v>
      </c>
      <c r="AB59" s="173"/>
      <c r="AC59" s="112" t="s">
        <v>289</v>
      </c>
      <c r="AD59" s="112"/>
      <c r="AE59" s="117">
        <f t="shared" si="12"/>
        <v>0.6</v>
      </c>
    </row>
    <row r="60" spans="1:31" ht="23.25">
      <c r="A60" s="106" t="s">
        <v>144</v>
      </c>
      <c r="B60" s="171" t="s">
        <v>301</v>
      </c>
      <c r="C60" s="176"/>
      <c r="D60" s="176"/>
      <c r="E60" s="176"/>
      <c r="F60" s="73"/>
      <c r="G60" s="176">
        <f t="shared" ref="G60:AC60" si="14">G61+G68</f>
        <v>74489</v>
      </c>
      <c r="H60" s="176">
        <f t="shared" si="14"/>
        <v>74489</v>
      </c>
      <c r="I60" s="176">
        <f t="shared" si="14"/>
        <v>0</v>
      </c>
      <c r="J60" s="176">
        <f t="shared" si="14"/>
        <v>0</v>
      </c>
      <c r="K60" s="176">
        <f t="shared" si="14"/>
        <v>0</v>
      </c>
      <c r="L60" s="176">
        <f t="shared" si="14"/>
        <v>0</v>
      </c>
      <c r="M60" s="176">
        <f t="shared" si="14"/>
        <v>0</v>
      </c>
      <c r="N60" s="176">
        <f t="shared" si="14"/>
        <v>35847.899999999994</v>
      </c>
      <c r="O60" s="176">
        <f t="shared" si="14"/>
        <v>35847.899999999994</v>
      </c>
      <c r="P60" s="176">
        <f t="shared" si="14"/>
        <v>0</v>
      </c>
      <c r="Q60" s="176">
        <f t="shared" si="14"/>
        <v>0</v>
      </c>
      <c r="R60" s="176">
        <f t="shared" si="14"/>
        <v>0</v>
      </c>
      <c r="S60" s="176">
        <f t="shared" si="14"/>
        <v>0</v>
      </c>
      <c r="T60" s="176">
        <f t="shared" si="14"/>
        <v>0</v>
      </c>
      <c r="U60" s="176">
        <f t="shared" si="14"/>
        <v>0</v>
      </c>
      <c r="V60" s="176">
        <f t="shared" si="14"/>
        <v>0</v>
      </c>
      <c r="W60" s="176">
        <f t="shared" si="14"/>
        <v>69489</v>
      </c>
      <c r="X60" s="176">
        <f t="shared" si="14"/>
        <v>69489</v>
      </c>
      <c r="Y60" s="176">
        <f t="shared" si="14"/>
        <v>0</v>
      </c>
      <c r="Z60" s="176">
        <f t="shared" si="14"/>
        <v>61200</v>
      </c>
      <c r="AA60" s="176">
        <f t="shared" si="14"/>
        <v>61200</v>
      </c>
      <c r="AB60" s="176">
        <f t="shared" si="14"/>
        <v>0</v>
      </c>
      <c r="AC60" s="176">
        <f t="shared" si="14"/>
        <v>0</v>
      </c>
      <c r="AD60" s="105"/>
      <c r="AE60" s="117">
        <f t="shared" si="12"/>
        <v>0.82159781981232127</v>
      </c>
    </row>
    <row r="61" spans="1:31" ht="23.25">
      <c r="A61" s="134" t="s">
        <v>302</v>
      </c>
      <c r="B61" s="190" t="s">
        <v>99</v>
      </c>
      <c r="C61" s="73"/>
      <c r="D61" s="73"/>
      <c r="E61" s="112"/>
      <c r="F61" s="73"/>
      <c r="G61" s="73">
        <f>G62</f>
        <v>49677</v>
      </c>
      <c r="H61" s="73">
        <f t="shared" ref="H61:AB61" si="15">H62</f>
        <v>49677</v>
      </c>
      <c r="I61" s="73">
        <f t="shared" si="15"/>
        <v>0</v>
      </c>
      <c r="J61" s="73">
        <f t="shared" si="15"/>
        <v>0</v>
      </c>
      <c r="K61" s="73">
        <f t="shared" si="15"/>
        <v>0</v>
      </c>
      <c r="L61" s="73">
        <f t="shared" si="15"/>
        <v>0</v>
      </c>
      <c r="M61" s="73">
        <f t="shared" si="15"/>
        <v>0</v>
      </c>
      <c r="N61" s="73">
        <f t="shared" si="15"/>
        <v>12688.2</v>
      </c>
      <c r="O61" s="73">
        <f t="shared" si="15"/>
        <v>12688.2</v>
      </c>
      <c r="P61" s="73">
        <f t="shared" si="15"/>
        <v>0</v>
      </c>
      <c r="Q61" s="73">
        <f t="shared" si="15"/>
        <v>0</v>
      </c>
      <c r="R61" s="73">
        <f t="shared" si="15"/>
        <v>0</v>
      </c>
      <c r="S61" s="73">
        <f t="shared" si="15"/>
        <v>0</v>
      </c>
      <c r="T61" s="73">
        <f t="shared" si="15"/>
        <v>0</v>
      </c>
      <c r="U61" s="73">
        <f t="shared" si="15"/>
        <v>0</v>
      </c>
      <c r="V61" s="73">
        <f t="shared" si="15"/>
        <v>0</v>
      </c>
      <c r="W61" s="73">
        <f t="shared" si="15"/>
        <v>49677</v>
      </c>
      <c r="X61" s="73">
        <f t="shared" si="15"/>
        <v>49677</v>
      </c>
      <c r="Y61" s="73">
        <f t="shared" si="15"/>
        <v>0</v>
      </c>
      <c r="Z61" s="73">
        <f t="shared" si="15"/>
        <v>44300</v>
      </c>
      <c r="AA61" s="73">
        <f t="shared" si="15"/>
        <v>44300</v>
      </c>
      <c r="AB61" s="73">
        <f t="shared" si="15"/>
        <v>0</v>
      </c>
      <c r="AC61" s="73"/>
      <c r="AD61" s="73"/>
      <c r="AE61" s="117">
        <f t="shared" si="12"/>
        <v>0.89176077460394143</v>
      </c>
    </row>
    <row r="62" spans="1:31" ht="23.25">
      <c r="A62" s="85" t="s">
        <v>26</v>
      </c>
      <c r="B62" s="74" t="s">
        <v>96</v>
      </c>
      <c r="C62" s="74"/>
      <c r="D62" s="74"/>
      <c r="E62" s="76"/>
      <c r="F62" s="74"/>
      <c r="G62" s="143">
        <f>SUM(G63:G67)</f>
        <v>49677</v>
      </c>
      <c r="H62" s="143">
        <f t="shared" ref="H62:Z62" si="16">SUM(H63:H67)</f>
        <v>49677</v>
      </c>
      <c r="I62" s="143">
        <f t="shared" si="16"/>
        <v>0</v>
      </c>
      <c r="J62" s="143">
        <f t="shared" si="16"/>
        <v>0</v>
      </c>
      <c r="K62" s="143">
        <f t="shared" si="16"/>
        <v>0</v>
      </c>
      <c r="L62" s="143">
        <f t="shared" si="16"/>
        <v>0</v>
      </c>
      <c r="M62" s="143">
        <f t="shared" si="16"/>
        <v>0</v>
      </c>
      <c r="N62" s="143">
        <f t="shared" si="16"/>
        <v>12688.2</v>
      </c>
      <c r="O62" s="143">
        <f t="shared" si="16"/>
        <v>12688.2</v>
      </c>
      <c r="P62" s="143">
        <f t="shared" si="16"/>
        <v>0</v>
      </c>
      <c r="Q62" s="143">
        <f t="shared" si="16"/>
        <v>0</v>
      </c>
      <c r="R62" s="143">
        <f t="shared" si="16"/>
        <v>0</v>
      </c>
      <c r="S62" s="143">
        <f t="shared" si="16"/>
        <v>0</v>
      </c>
      <c r="T62" s="143">
        <f t="shared" si="16"/>
        <v>0</v>
      </c>
      <c r="U62" s="143">
        <f t="shared" si="16"/>
        <v>0</v>
      </c>
      <c r="V62" s="143">
        <f t="shared" si="16"/>
        <v>0</v>
      </c>
      <c r="W62" s="143">
        <f t="shared" si="16"/>
        <v>49677</v>
      </c>
      <c r="X62" s="143">
        <f t="shared" si="16"/>
        <v>49677</v>
      </c>
      <c r="Y62" s="143">
        <f t="shared" si="16"/>
        <v>0</v>
      </c>
      <c r="Z62" s="143">
        <f t="shared" si="16"/>
        <v>44300</v>
      </c>
      <c r="AA62" s="143">
        <f>SUM(AA63:AA67)</f>
        <v>44300</v>
      </c>
      <c r="AB62" s="143">
        <f>SUM(AB63:AB67)</f>
        <v>0</v>
      </c>
      <c r="AC62" s="143"/>
      <c r="AD62" s="143"/>
      <c r="AE62" s="117">
        <f t="shared" si="12"/>
        <v>0.89176077460394143</v>
      </c>
    </row>
    <row r="63" spans="1:31" ht="110.25">
      <c r="A63" s="112" t="s">
        <v>103</v>
      </c>
      <c r="B63" s="139" t="s">
        <v>104</v>
      </c>
      <c r="C63" s="155" t="s">
        <v>28</v>
      </c>
      <c r="D63" s="177" t="s">
        <v>100</v>
      </c>
      <c r="E63" s="177" t="s">
        <v>52</v>
      </c>
      <c r="F63" s="76" t="s">
        <v>105</v>
      </c>
      <c r="G63" s="139">
        <v>10000</v>
      </c>
      <c r="H63" s="139">
        <v>10000</v>
      </c>
      <c r="I63" s="143"/>
      <c r="J63" s="156"/>
      <c r="K63" s="143"/>
      <c r="L63" s="143"/>
      <c r="M63" s="143"/>
      <c r="N63" s="156">
        <v>9000</v>
      </c>
      <c r="O63" s="156">
        <v>9000</v>
      </c>
      <c r="P63" s="143"/>
      <c r="Q63" s="156"/>
      <c r="R63" s="156"/>
      <c r="S63" s="143"/>
      <c r="T63" s="143"/>
      <c r="U63" s="143"/>
      <c r="V63" s="143"/>
      <c r="W63" s="139">
        <v>10000</v>
      </c>
      <c r="X63" s="139">
        <v>10000</v>
      </c>
      <c r="Y63" s="143"/>
      <c r="Z63" s="139">
        <v>9000</v>
      </c>
      <c r="AA63" s="139">
        <v>9000</v>
      </c>
      <c r="AB63" s="143"/>
      <c r="AC63" s="112" t="s">
        <v>106</v>
      </c>
      <c r="AD63" s="178" t="s">
        <v>317</v>
      </c>
      <c r="AE63" s="117">
        <f t="shared" si="12"/>
        <v>0.9</v>
      </c>
    </row>
    <row r="64" spans="1:31" ht="78.75">
      <c r="A64" s="112" t="s">
        <v>107</v>
      </c>
      <c r="B64" s="139" t="s">
        <v>108</v>
      </c>
      <c r="C64" s="155" t="s">
        <v>109</v>
      </c>
      <c r="D64" s="177" t="s">
        <v>110</v>
      </c>
      <c r="E64" s="177" t="s">
        <v>52</v>
      </c>
      <c r="F64" s="76" t="s">
        <v>111</v>
      </c>
      <c r="G64" s="139">
        <v>25847</v>
      </c>
      <c r="H64" s="139">
        <v>25847</v>
      </c>
      <c r="I64" s="143"/>
      <c r="J64" s="156"/>
      <c r="K64" s="143"/>
      <c r="L64" s="143"/>
      <c r="M64" s="143"/>
      <c r="N64" s="156"/>
      <c r="O64" s="156"/>
      <c r="P64" s="143"/>
      <c r="Q64" s="156"/>
      <c r="R64" s="156"/>
      <c r="S64" s="143"/>
      <c r="T64" s="143"/>
      <c r="U64" s="143"/>
      <c r="V64" s="143"/>
      <c r="W64" s="139">
        <v>25847</v>
      </c>
      <c r="X64" s="139">
        <v>25847</v>
      </c>
      <c r="Y64" s="143"/>
      <c r="Z64" s="139">
        <v>23000</v>
      </c>
      <c r="AA64" s="139">
        <v>23000</v>
      </c>
      <c r="AB64" s="143"/>
      <c r="AC64" s="112" t="s">
        <v>102</v>
      </c>
      <c r="AD64" s="178"/>
      <c r="AE64" s="117">
        <f t="shared" si="12"/>
        <v>0.88985182032731069</v>
      </c>
    </row>
    <row r="65" spans="1:31" ht="126">
      <c r="A65" s="112" t="s">
        <v>112</v>
      </c>
      <c r="B65" s="139" t="s">
        <v>113</v>
      </c>
      <c r="C65" s="155" t="s">
        <v>28</v>
      </c>
      <c r="D65" s="177" t="s">
        <v>110</v>
      </c>
      <c r="E65" s="177" t="s">
        <v>52</v>
      </c>
      <c r="F65" s="76" t="s">
        <v>114</v>
      </c>
      <c r="G65" s="139">
        <v>4982</v>
      </c>
      <c r="H65" s="139">
        <v>4982</v>
      </c>
      <c r="I65" s="143"/>
      <c r="J65" s="156"/>
      <c r="K65" s="143"/>
      <c r="L65" s="143"/>
      <c r="M65" s="143"/>
      <c r="N65" s="156"/>
      <c r="O65" s="156"/>
      <c r="P65" s="143"/>
      <c r="Q65" s="156"/>
      <c r="R65" s="156"/>
      <c r="S65" s="143"/>
      <c r="T65" s="143"/>
      <c r="U65" s="143"/>
      <c r="V65" s="143"/>
      <c r="W65" s="139">
        <v>4982</v>
      </c>
      <c r="X65" s="139">
        <v>4982</v>
      </c>
      <c r="Y65" s="143"/>
      <c r="Z65" s="139">
        <v>4400</v>
      </c>
      <c r="AA65" s="139">
        <v>4400</v>
      </c>
      <c r="AB65" s="143"/>
      <c r="AC65" s="112" t="s">
        <v>102</v>
      </c>
      <c r="AD65" s="178"/>
      <c r="AE65" s="117">
        <f t="shared" si="12"/>
        <v>0.88317944600562026</v>
      </c>
    </row>
    <row r="66" spans="1:31" ht="78.75">
      <c r="A66" s="112" t="s">
        <v>115</v>
      </c>
      <c r="B66" s="139" t="s">
        <v>116</v>
      </c>
      <c r="C66" s="177" t="s">
        <v>117</v>
      </c>
      <c r="D66" s="177" t="s">
        <v>100</v>
      </c>
      <c r="E66" s="177" t="s">
        <v>52</v>
      </c>
      <c r="F66" s="76" t="s">
        <v>118</v>
      </c>
      <c r="G66" s="139">
        <v>5116</v>
      </c>
      <c r="H66" s="139">
        <v>5116</v>
      </c>
      <c r="I66" s="143"/>
      <c r="J66" s="156"/>
      <c r="K66" s="143"/>
      <c r="L66" s="143"/>
      <c r="M66" s="143"/>
      <c r="N66" s="156"/>
      <c r="O66" s="156"/>
      <c r="P66" s="143"/>
      <c r="Q66" s="156"/>
      <c r="R66" s="156"/>
      <c r="S66" s="143"/>
      <c r="T66" s="143"/>
      <c r="U66" s="143"/>
      <c r="V66" s="143"/>
      <c r="W66" s="139">
        <v>5116</v>
      </c>
      <c r="X66" s="139">
        <v>5116</v>
      </c>
      <c r="Y66" s="143"/>
      <c r="Z66" s="139">
        <v>4600</v>
      </c>
      <c r="AA66" s="139">
        <v>4600</v>
      </c>
      <c r="AB66" s="143"/>
      <c r="AC66" s="112" t="s">
        <v>102</v>
      </c>
      <c r="AD66" s="178"/>
      <c r="AE66" s="117">
        <f t="shared" si="12"/>
        <v>0.89913995308835026</v>
      </c>
    </row>
    <row r="67" spans="1:31" ht="94.5">
      <c r="A67" s="112" t="s">
        <v>119</v>
      </c>
      <c r="B67" s="139" t="s">
        <v>120</v>
      </c>
      <c r="C67" s="155" t="s">
        <v>27</v>
      </c>
      <c r="D67" s="177" t="s">
        <v>121</v>
      </c>
      <c r="E67" s="177" t="s">
        <v>52</v>
      </c>
      <c r="F67" s="76" t="s">
        <v>416</v>
      </c>
      <c r="G67" s="139">
        <v>3732</v>
      </c>
      <c r="H67" s="139">
        <v>3732</v>
      </c>
      <c r="I67" s="143"/>
      <c r="J67" s="156"/>
      <c r="K67" s="143"/>
      <c r="L67" s="143"/>
      <c r="M67" s="143"/>
      <c r="N67" s="156">
        <v>3688.2000000000003</v>
      </c>
      <c r="O67" s="156">
        <v>3688.2000000000003</v>
      </c>
      <c r="P67" s="143"/>
      <c r="Q67" s="156"/>
      <c r="R67" s="156"/>
      <c r="S67" s="143"/>
      <c r="T67" s="143"/>
      <c r="U67" s="143"/>
      <c r="V67" s="143"/>
      <c r="W67" s="139">
        <v>3732</v>
      </c>
      <c r="X67" s="139">
        <v>3732</v>
      </c>
      <c r="Y67" s="143"/>
      <c r="Z67" s="139">
        <v>3300</v>
      </c>
      <c r="AA67" s="139">
        <v>3300</v>
      </c>
      <c r="AB67" s="143"/>
      <c r="AC67" s="112" t="s">
        <v>122</v>
      </c>
      <c r="AD67" s="178" t="s">
        <v>318</v>
      </c>
      <c r="AE67" s="117">
        <f t="shared" si="12"/>
        <v>0.88424437299035374</v>
      </c>
    </row>
    <row r="68" spans="1:31" ht="23.25">
      <c r="A68" s="134" t="s">
        <v>303</v>
      </c>
      <c r="B68" s="134" t="s">
        <v>304</v>
      </c>
      <c r="C68" s="73"/>
      <c r="D68" s="73"/>
      <c r="E68" s="112"/>
      <c r="F68" s="73"/>
      <c r="G68" s="73">
        <f>G69</f>
        <v>24812</v>
      </c>
      <c r="H68" s="73">
        <f t="shared" ref="H68:AB68" si="17">H69</f>
        <v>24812</v>
      </c>
      <c r="I68" s="73">
        <f t="shared" si="17"/>
        <v>0</v>
      </c>
      <c r="J68" s="73">
        <f t="shared" si="17"/>
        <v>0</v>
      </c>
      <c r="K68" s="73">
        <f t="shared" si="17"/>
        <v>0</v>
      </c>
      <c r="L68" s="73">
        <f t="shared" si="17"/>
        <v>0</v>
      </c>
      <c r="M68" s="73">
        <f t="shared" si="17"/>
        <v>0</v>
      </c>
      <c r="N68" s="73">
        <f t="shared" si="17"/>
        <v>23159.699999999997</v>
      </c>
      <c r="O68" s="73">
        <f t="shared" si="17"/>
        <v>23159.699999999997</v>
      </c>
      <c r="P68" s="73">
        <f t="shared" si="17"/>
        <v>0</v>
      </c>
      <c r="Q68" s="73">
        <f t="shared" si="17"/>
        <v>0</v>
      </c>
      <c r="R68" s="73">
        <f t="shared" si="17"/>
        <v>0</v>
      </c>
      <c r="S68" s="73">
        <f t="shared" si="17"/>
        <v>0</v>
      </c>
      <c r="T68" s="73">
        <f t="shared" si="17"/>
        <v>0</v>
      </c>
      <c r="U68" s="73">
        <f t="shared" si="17"/>
        <v>0</v>
      </c>
      <c r="V68" s="73">
        <f t="shared" si="17"/>
        <v>0</v>
      </c>
      <c r="W68" s="73">
        <f t="shared" si="17"/>
        <v>19812</v>
      </c>
      <c r="X68" s="73">
        <f t="shared" si="17"/>
        <v>19812</v>
      </c>
      <c r="Y68" s="73">
        <f t="shared" si="17"/>
        <v>0</v>
      </c>
      <c r="Z68" s="73">
        <f t="shared" si="17"/>
        <v>16900</v>
      </c>
      <c r="AA68" s="73">
        <f t="shared" si="17"/>
        <v>16900</v>
      </c>
      <c r="AB68" s="73">
        <f t="shared" si="17"/>
        <v>0</v>
      </c>
      <c r="AC68" s="73"/>
      <c r="AD68" s="73"/>
      <c r="AE68" s="117">
        <f t="shared" si="12"/>
        <v>0.68112203772368207</v>
      </c>
    </row>
    <row r="69" spans="1:31" ht="23.25">
      <c r="A69" s="85" t="s">
        <v>26</v>
      </c>
      <c r="B69" s="74" t="s">
        <v>96</v>
      </c>
      <c r="C69" s="74"/>
      <c r="D69" s="74"/>
      <c r="E69" s="76"/>
      <c r="F69" s="74"/>
      <c r="G69" s="143">
        <f>SUM(G70:G78)</f>
        <v>24812</v>
      </c>
      <c r="H69" s="143">
        <f t="shared" ref="H69:AB69" si="18">SUM(H70:H78)</f>
        <v>24812</v>
      </c>
      <c r="I69" s="143">
        <f>SUM(I70:I78)</f>
        <v>0</v>
      </c>
      <c r="J69" s="143">
        <f t="shared" si="18"/>
        <v>0</v>
      </c>
      <c r="K69" s="143">
        <f t="shared" si="18"/>
        <v>0</v>
      </c>
      <c r="L69" s="143">
        <f t="shared" si="18"/>
        <v>0</v>
      </c>
      <c r="M69" s="143">
        <f t="shared" si="18"/>
        <v>0</v>
      </c>
      <c r="N69" s="143">
        <f t="shared" si="18"/>
        <v>23159.699999999997</v>
      </c>
      <c r="O69" s="143">
        <f t="shared" si="18"/>
        <v>23159.699999999997</v>
      </c>
      <c r="P69" s="143">
        <f t="shared" si="18"/>
        <v>0</v>
      </c>
      <c r="Q69" s="143">
        <f t="shared" si="18"/>
        <v>0</v>
      </c>
      <c r="R69" s="143">
        <f t="shared" si="18"/>
        <v>0</v>
      </c>
      <c r="S69" s="143">
        <f t="shared" si="18"/>
        <v>0</v>
      </c>
      <c r="T69" s="143">
        <f t="shared" si="18"/>
        <v>0</v>
      </c>
      <c r="U69" s="143">
        <f t="shared" si="18"/>
        <v>0</v>
      </c>
      <c r="V69" s="143">
        <f t="shared" si="18"/>
        <v>0</v>
      </c>
      <c r="W69" s="143">
        <f t="shared" si="18"/>
        <v>19812</v>
      </c>
      <c r="X69" s="143">
        <f t="shared" si="18"/>
        <v>19812</v>
      </c>
      <c r="Y69" s="143">
        <f t="shared" si="18"/>
        <v>0</v>
      </c>
      <c r="Z69" s="143">
        <f t="shared" si="18"/>
        <v>16900</v>
      </c>
      <c r="AA69" s="143">
        <f t="shared" si="18"/>
        <v>16900</v>
      </c>
      <c r="AB69" s="143">
        <f t="shared" si="18"/>
        <v>0</v>
      </c>
      <c r="AC69" s="143"/>
      <c r="AD69" s="143"/>
      <c r="AE69" s="117">
        <f t="shared" si="12"/>
        <v>0.68112203772368207</v>
      </c>
    </row>
    <row r="70" spans="1:31" ht="94.5">
      <c r="A70" s="84" t="s">
        <v>103</v>
      </c>
      <c r="B70" s="76" t="s">
        <v>126</v>
      </c>
      <c r="C70" s="177" t="s">
        <v>36</v>
      </c>
      <c r="D70" s="177" t="s">
        <v>127</v>
      </c>
      <c r="E70" s="76">
        <v>2018</v>
      </c>
      <c r="F70" s="76" t="s">
        <v>319</v>
      </c>
      <c r="G70" s="139">
        <v>13551</v>
      </c>
      <c r="H70" s="139">
        <v>13551</v>
      </c>
      <c r="I70" s="143"/>
      <c r="J70" s="139"/>
      <c r="K70" s="139"/>
      <c r="L70" s="139"/>
      <c r="M70" s="143"/>
      <c r="N70" s="78">
        <v>12588.300000000001</v>
      </c>
      <c r="O70" s="78">
        <v>12588.300000000001</v>
      </c>
      <c r="P70" s="143"/>
      <c r="Q70" s="78"/>
      <c r="R70" s="78"/>
      <c r="S70" s="78"/>
      <c r="T70" s="156"/>
      <c r="U70" s="156"/>
      <c r="V70" s="143"/>
      <c r="W70" s="139">
        <v>8551</v>
      </c>
      <c r="X70" s="139">
        <v>8551</v>
      </c>
      <c r="Y70" s="143"/>
      <c r="Z70" s="139">
        <v>7000</v>
      </c>
      <c r="AA70" s="139">
        <v>7000</v>
      </c>
      <c r="AB70" s="143"/>
      <c r="AC70" s="112" t="s">
        <v>101</v>
      </c>
      <c r="AD70" s="76" t="s">
        <v>320</v>
      </c>
      <c r="AE70" s="117">
        <f t="shared" si="12"/>
        <v>0.5165670430226551</v>
      </c>
    </row>
    <row r="71" spans="1:31" ht="47.25">
      <c r="A71" s="84" t="s">
        <v>107</v>
      </c>
      <c r="B71" s="76" t="s">
        <v>128</v>
      </c>
      <c r="C71" s="177" t="s">
        <v>33</v>
      </c>
      <c r="D71" s="177" t="s">
        <v>124</v>
      </c>
      <c r="E71" s="76">
        <v>2018</v>
      </c>
      <c r="F71" s="76" t="s">
        <v>129</v>
      </c>
      <c r="G71" s="139">
        <v>1624</v>
      </c>
      <c r="H71" s="139">
        <v>1624</v>
      </c>
      <c r="I71" s="143"/>
      <c r="J71" s="139"/>
      <c r="K71" s="139"/>
      <c r="L71" s="139"/>
      <c r="M71" s="143"/>
      <c r="N71" s="78">
        <v>1473.3</v>
      </c>
      <c r="O71" s="78">
        <v>1473.3</v>
      </c>
      <c r="P71" s="143"/>
      <c r="Q71" s="78"/>
      <c r="R71" s="78"/>
      <c r="S71" s="78"/>
      <c r="T71" s="156"/>
      <c r="U71" s="156"/>
      <c r="V71" s="143"/>
      <c r="W71" s="139">
        <v>1624</v>
      </c>
      <c r="X71" s="139">
        <v>1624</v>
      </c>
      <c r="Y71" s="143"/>
      <c r="Z71" s="139">
        <v>1400</v>
      </c>
      <c r="AA71" s="139">
        <v>1400</v>
      </c>
      <c r="AB71" s="143"/>
      <c r="AC71" s="112" t="s">
        <v>130</v>
      </c>
      <c r="AD71" s="74"/>
      <c r="AE71" s="117">
        <f t="shared" si="12"/>
        <v>0.86206896551724133</v>
      </c>
    </row>
    <row r="72" spans="1:31" ht="94.5">
      <c r="A72" s="84" t="s">
        <v>112</v>
      </c>
      <c r="B72" s="76" t="s">
        <v>417</v>
      </c>
      <c r="C72" s="177" t="s">
        <v>70</v>
      </c>
      <c r="D72" s="177" t="s">
        <v>124</v>
      </c>
      <c r="E72" s="76">
        <v>2018</v>
      </c>
      <c r="F72" s="76" t="s">
        <v>321</v>
      </c>
      <c r="G72" s="139">
        <v>945</v>
      </c>
      <c r="H72" s="139">
        <v>945</v>
      </c>
      <c r="I72" s="143"/>
      <c r="J72" s="139"/>
      <c r="K72" s="139"/>
      <c r="L72" s="139"/>
      <c r="M72" s="143"/>
      <c r="N72" s="78">
        <v>850.5</v>
      </c>
      <c r="O72" s="78">
        <v>850.5</v>
      </c>
      <c r="P72" s="143"/>
      <c r="Q72" s="78"/>
      <c r="R72" s="78"/>
      <c r="S72" s="78"/>
      <c r="T72" s="156"/>
      <c r="U72" s="156"/>
      <c r="V72" s="143"/>
      <c r="W72" s="139">
        <v>945</v>
      </c>
      <c r="X72" s="139">
        <v>945</v>
      </c>
      <c r="Y72" s="143"/>
      <c r="Z72" s="139">
        <v>850</v>
      </c>
      <c r="AA72" s="139">
        <v>850</v>
      </c>
      <c r="AB72" s="143"/>
      <c r="AC72" s="112" t="s">
        <v>131</v>
      </c>
      <c r="AD72" s="74"/>
      <c r="AE72" s="117">
        <f t="shared" si="12"/>
        <v>0.89947089947089942</v>
      </c>
    </row>
    <row r="73" spans="1:31" ht="94.5">
      <c r="A73" s="84" t="s">
        <v>115</v>
      </c>
      <c r="B73" s="76" t="s">
        <v>132</v>
      </c>
      <c r="C73" s="177" t="s">
        <v>32</v>
      </c>
      <c r="D73" s="177" t="s">
        <v>124</v>
      </c>
      <c r="E73" s="76">
        <v>2018</v>
      </c>
      <c r="F73" s="76" t="s">
        <v>322</v>
      </c>
      <c r="G73" s="139">
        <v>1375</v>
      </c>
      <c r="H73" s="139">
        <v>1375</v>
      </c>
      <c r="I73" s="143"/>
      <c r="J73" s="139"/>
      <c r="K73" s="139"/>
      <c r="L73" s="139"/>
      <c r="M73" s="143"/>
      <c r="N73" s="78">
        <v>1297.8</v>
      </c>
      <c r="O73" s="78">
        <v>1297.8</v>
      </c>
      <c r="P73" s="143"/>
      <c r="Q73" s="78"/>
      <c r="R73" s="78"/>
      <c r="S73" s="78"/>
      <c r="T73" s="156"/>
      <c r="U73" s="156"/>
      <c r="V73" s="143"/>
      <c r="W73" s="139">
        <v>1375</v>
      </c>
      <c r="X73" s="139">
        <v>1375</v>
      </c>
      <c r="Y73" s="143"/>
      <c r="Z73" s="139">
        <v>1200</v>
      </c>
      <c r="AA73" s="139">
        <v>1200</v>
      </c>
      <c r="AB73" s="143"/>
      <c r="AC73" s="112" t="s">
        <v>133</v>
      </c>
      <c r="AD73" s="74"/>
      <c r="AE73" s="117">
        <f t="shared" ref="AE73:AE91" si="19">(K73+Q73+T73+Z73)/G73</f>
        <v>0.87272727272727268</v>
      </c>
    </row>
    <row r="74" spans="1:31" ht="94.5">
      <c r="A74" s="84" t="s">
        <v>119</v>
      </c>
      <c r="B74" s="76" t="s">
        <v>134</v>
      </c>
      <c r="C74" s="177" t="s">
        <v>29</v>
      </c>
      <c r="D74" s="177" t="s">
        <v>124</v>
      </c>
      <c r="E74" s="76">
        <v>2018</v>
      </c>
      <c r="F74" s="76" t="s">
        <v>323</v>
      </c>
      <c r="G74" s="139">
        <v>1144</v>
      </c>
      <c r="H74" s="139">
        <v>1144</v>
      </c>
      <c r="I74" s="143"/>
      <c r="J74" s="139"/>
      <c r="K74" s="139"/>
      <c r="L74" s="139"/>
      <c r="M74" s="143"/>
      <c r="N74" s="78">
        <v>1064.7</v>
      </c>
      <c r="O74" s="78">
        <v>1064.7</v>
      </c>
      <c r="P74" s="143"/>
      <c r="Q74" s="78"/>
      <c r="R74" s="78"/>
      <c r="S74" s="78"/>
      <c r="T74" s="156"/>
      <c r="U74" s="156"/>
      <c r="V74" s="143"/>
      <c r="W74" s="139">
        <v>1144</v>
      </c>
      <c r="X74" s="139">
        <v>1144</v>
      </c>
      <c r="Y74" s="143"/>
      <c r="Z74" s="139">
        <v>1000</v>
      </c>
      <c r="AA74" s="139">
        <v>1000</v>
      </c>
      <c r="AB74" s="143"/>
      <c r="AC74" s="112" t="s">
        <v>135</v>
      </c>
      <c r="AD74" s="74"/>
      <c r="AE74" s="117">
        <f t="shared" si="19"/>
        <v>0.87412587412587417</v>
      </c>
    </row>
    <row r="75" spans="1:31" ht="94.5">
      <c r="A75" s="84" t="s">
        <v>136</v>
      </c>
      <c r="B75" s="76" t="s">
        <v>137</v>
      </c>
      <c r="C75" s="177" t="s">
        <v>38</v>
      </c>
      <c r="D75" s="177" t="s">
        <v>124</v>
      </c>
      <c r="E75" s="76">
        <v>2018</v>
      </c>
      <c r="F75" s="76" t="s">
        <v>324</v>
      </c>
      <c r="G75" s="139">
        <v>1084</v>
      </c>
      <c r="H75" s="139">
        <v>1084</v>
      </c>
      <c r="I75" s="143"/>
      <c r="J75" s="139"/>
      <c r="K75" s="139"/>
      <c r="L75" s="139"/>
      <c r="M75" s="143"/>
      <c r="N75" s="78">
        <v>1005.3000000000001</v>
      </c>
      <c r="O75" s="78">
        <v>1005.3000000000001</v>
      </c>
      <c r="P75" s="143"/>
      <c r="Q75" s="78"/>
      <c r="R75" s="78"/>
      <c r="S75" s="78"/>
      <c r="T75" s="156"/>
      <c r="U75" s="156"/>
      <c r="V75" s="143"/>
      <c r="W75" s="139">
        <v>1084</v>
      </c>
      <c r="X75" s="139">
        <v>1084</v>
      </c>
      <c r="Y75" s="143"/>
      <c r="Z75" s="139">
        <v>950</v>
      </c>
      <c r="AA75" s="139">
        <v>950</v>
      </c>
      <c r="AB75" s="143"/>
      <c r="AC75" s="112" t="s">
        <v>138</v>
      </c>
      <c r="AD75" s="74"/>
      <c r="AE75" s="117">
        <f t="shared" si="19"/>
        <v>0.87638376383763839</v>
      </c>
    </row>
    <row r="76" spans="1:31" ht="94.5">
      <c r="A76" s="84" t="s">
        <v>139</v>
      </c>
      <c r="B76" s="76" t="s">
        <v>140</v>
      </c>
      <c r="C76" s="177" t="s">
        <v>36</v>
      </c>
      <c r="D76" s="177" t="s">
        <v>124</v>
      </c>
      <c r="E76" s="76">
        <v>2018</v>
      </c>
      <c r="F76" s="76" t="s">
        <v>325</v>
      </c>
      <c r="G76" s="139">
        <v>3601</v>
      </c>
      <c r="H76" s="139">
        <v>3601</v>
      </c>
      <c r="I76" s="143"/>
      <c r="J76" s="139"/>
      <c r="K76" s="139"/>
      <c r="L76" s="139"/>
      <c r="M76" s="143"/>
      <c r="N76" s="78">
        <v>3439.8</v>
      </c>
      <c r="O76" s="78">
        <v>3439.8</v>
      </c>
      <c r="P76" s="143"/>
      <c r="Q76" s="78"/>
      <c r="R76" s="78"/>
      <c r="S76" s="78"/>
      <c r="T76" s="156"/>
      <c r="U76" s="156"/>
      <c r="V76" s="143"/>
      <c r="W76" s="139">
        <v>3601</v>
      </c>
      <c r="X76" s="139">
        <v>3601</v>
      </c>
      <c r="Y76" s="143"/>
      <c r="Z76" s="139">
        <v>3200</v>
      </c>
      <c r="AA76" s="139">
        <v>3200</v>
      </c>
      <c r="AB76" s="143"/>
      <c r="AC76" s="112" t="s">
        <v>123</v>
      </c>
      <c r="AD76" s="74"/>
      <c r="AE76" s="117">
        <f t="shared" si="19"/>
        <v>0.88864204387670087</v>
      </c>
    </row>
    <row r="77" spans="1:31" ht="103.5" customHeight="1">
      <c r="A77" s="84">
        <v>8</v>
      </c>
      <c r="B77" s="76" t="s">
        <v>418</v>
      </c>
      <c r="C77" s="177" t="s">
        <v>117</v>
      </c>
      <c r="D77" s="177" t="s">
        <v>124</v>
      </c>
      <c r="E77" s="76">
        <v>2018</v>
      </c>
      <c r="F77" s="76" t="s">
        <v>326</v>
      </c>
      <c r="G77" s="139">
        <v>1098</v>
      </c>
      <c r="H77" s="139">
        <v>1098</v>
      </c>
      <c r="I77" s="143"/>
      <c r="J77" s="139"/>
      <c r="K77" s="139"/>
      <c r="L77" s="139"/>
      <c r="M77" s="143"/>
      <c r="N77" s="156">
        <v>1080</v>
      </c>
      <c r="O77" s="156">
        <v>1080</v>
      </c>
      <c r="P77" s="143"/>
      <c r="Q77" s="78"/>
      <c r="R77" s="78"/>
      <c r="S77" s="78"/>
      <c r="T77" s="156"/>
      <c r="U77" s="156"/>
      <c r="V77" s="143"/>
      <c r="W77" s="139">
        <v>1098</v>
      </c>
      <c r="X77" s="139">
        <v>1098</v>
      </c>
      <c r="Y77" s="143"/>
      <c r="Z77" s="139">
        <v>950</v>
      </c>
      <c r="AA77" s="139">
        <v>950</v>
      </c>
      <c r="AB77" s="143"/>
      <c r="AC77" s="112" t="s">
        <v>141</v>
      </c>
      <c r="AD77" s="74"/>
      <c r="AE77" s="117">
        <f t="shared" si="19"/>
        <v>0.86520947176684881</v>
      </c>
    </row>
    <row r="78" spans="1:31" ht="75.75" customHeight="1">
      <c r="A78" s="84">
        <v>9</v>
      </c>
      <c r="B78" s="76" t="s">
        <v>327</v>
      </c>
      <c r="C78" s="177" t="s">
        <v>36</v>
      </c>
      <c r="D78" s="177"/>
      <c r="E78" s="76">
        <v>2018</v>
      </c>
      <c r="F78" s="76" t="s">
        <v>328</v>
      </c>
      <c r="G78" s="139">
        <v>390</v>
      </c>
      <c r="H78" s="139">
        <v>390</v>
      </c>
      <c r="I78" s="143"/>
      <c r="J78" s="139"/>
      <c r="K78" s="139"/>
      <c r="L78" s="139"/>
      <c r="M78" s="143"/>
      <c r="N78" s="156">
        <v>360</v>
      </c>
      <c r="O78" s="156">
        <v>360</v>
      </c>
      <c r="P78" s="143"/>
      <c r="Q78" s="78"/>
      <c r="R78" s="78"/>
      <c r="S78" s="78"/>
      <c r="T78" s="156"/>
      <c r="U78" s="156"/>
      <c r="V78" s="143"/>
      <c r="W78" s="139">
        <v>390</v>
      </c>
      <c r="X78" s="139">
        <v>390</v>
      </c>
      <c r="Y78" s="143"/>
      <c r="Z78" s="139">
        <v>350</v>
      </c>
      <c r="AA78" s="139">
        <v>350</v>
      </c>
      <c r="AB78" s="143"/>
      <c r="AC78" s="112" t="s">
        <v>329</v>
      </c>
      <c r="AD78" s="178"/>
      <c r="AE78" s="117">
        <f t="shared" si="19"/>
        <v>0.89743589743589747</v>
      </c>
    </row>
    <row r="79" spans="1:31" ht="23.25">
      <c r="A79" s="179" t="s">
        <v>167</v>
      </c>
      <c r="B79" s="180" t="s">
        <v>145</v>
      </c>
      <c r="C79" s="179"/>
      <c r="D79" s="177"/>
      <c r="E79" s="179"/>
      <c r="F79" s="157"/>
      <c r="G79" s="157">
        <f>G80</f>
        <v>140014</v>
      </c>
      <c r="H79" s="157">
        <f t="shared" ref="H79:AB79" si="20">H80</f>
        <v>42647</v>
      </c>
      <c r="I79" s="157">
        <f t="shared" si="20"/>
        <v>97367</v>
      </c>
      <c r="J79" s="157">
        <f t="shared" si="20"/>
        <v>0</v>
      </c>
      <c r="K79" s="157">
        <f t="shared" si="20"/>
        <v>0</v>
      </c>
      <c r="L79" s="157">
        <f t="shared" si="20"/>
        <v>0</v>
      </c>
      <c r="M79" s="157">
        <f t="shared" si="20"/>
        <v>0</v>
      </c>
      <c r="N79" s="157">
        <f t="shared" si="20"/>
        <v>115960</v>
      </c>
      <c r="O79" s="157">
        <f t="shared" si="20"/>
        <v>35960</v>
      </c>
      <c r="P79" s="157">
        <f t="shared" si="20"/>
        <v>80000</v>
      </c>
      <c r="Q79" s="157">
        <f t="shared" si="20"/>
        <v>0</v>
      </c>
      <c r="R79" s="157">
        <f t="shared" si="20"/>
        <v>0</v>
      </c>
      <c r="S79" s="157">
        <f t="shared" si="20"/>
        <v>0</v>
      </c>
      <c r="T79" s="157">
        <f t="shared" si="20"/>
        <v>54000</v>
      </c>
      <c r="U79" s="157">
        <f t="shared" si="20"/>
        <v>0</v>
      </c>
      <c r="V79" s="157">
        <f t="shared" si="20"/>
        <v>54000</v>
      </c>
      <c r="W79" s="157">
        <f t="shared" si="20"/>
        <v>140014</v>
      </c>
      <c r="X79" s="157">
        <f t="shared" si="20"/>
        <v>42647</v>
      </c>
      <c r="Y79" s="157">
        <f t="shared" si="20"/>
        <v>97367</v>
      </c>
      <c r="Z79" s="157">
        <f t="shared" si="20"/>
        <v>17000</v>
      </c>
      <c r="AA79" s="157">
        <f t="shared" si="20"/>
        <v>17000</v>
      </c>
      <c r="AB79" s="157">
        <f t="shared" si="20"/>
        <v>0</v>
      </c>
      <c r="AC79" s="179"/>
      <c r="AD79" s="157"/>
      <c r="AE79" s="117">
        <f t="shared" si="19"/>
        <v>0.50709214792806434</v>
      </c>
    </row>
    <row r="80" spans="1:31" ht="23.25">
      <c r="A80" s="179"/>
      <c r="B80" s="180" t="s">
        <v>40</v>
      </c>
      <c r="C80" s="179"/>
      <c r="E80" s="179"/>
      <c r="F80" s="157"/>
      <c r="G80" s="157">
        <f>SUM(G81:G82)</f>
        <v>140014</v>
      </c>
      <c r="H80" s="157">
        <f t="shared" ref="H80:AA80" si="21">SUM(H81:H82)</f>
        <v>42647</v>
      </c>
      <c r="I80" s="157">
        <f t="shared" si="21"/>
        <v>97367</v>
      </c>
      <c r="J80" s="157">
        <f t="shared" si="21"/>
        <v>0</v>
      </c>
      <c r="K80" s="157">
        <f t="shared" si="21"/>
        <v>0</v>
      </c>
      <c r="L80" s="157">
        <f t="shared" si="21"/>
        <v>0</v>
      </c>
      <c r="M80" s="157">
        <f t="shared" si="21"/>
        <v>0</v>
      </c>
      <c r="N80" s="157">
        <f t="shared" si="21"/>
        <v>115960</v>
      </c>
      <c r="O80" s="157">
        <f t="shared" si="21"/>
        <v>35960</v>
      </c>
      <c r="P80" s="157">
        <f t="shared" si="21"/>
        <v>80000</v>
      </c>
      <c r="Q80" s="157">
        <f t="shared" si="21"/>
        <v>0</v>
      </c>
      <c r="R80" s="157">
        <f t="shared" si="21"/>
        <v>0</v>
      </c>
      <c r="S80" s="157">
        <f t="shared" si="21"/>
        <v>0</v>
      </c>
      <c r="T80" s="157">
        <f t="shared" si="21"/>
        <v>54000</v>
      </c>
      <c r="U80" s="157">
        <f t="shared" si="21"/>
        <v>0</v>
      </c>
      <c r="V80" s="157">
        <f t="shared" si="21"/>
        <v>54000</v>
      </c>
      <c r="W80" s="157">
        <f>SUM(W81:W82)</f>
        <v>140014</v>
      </c>
      <c r="X80" s="157">
        <f>SUM(X81:X82)</f>
        <v>42647</v>
      </c>
      <c r="Y80" s="157">
        <f>SUM(Y81:Y82)</f>
        <v>97367</v>
      </c>
      <c r="Z80" s="157">
        <f t="shared" si="21"/>
        <v>17000</v>
      </c>
      <c r="AA80" s="157">
        <f t="shared" si="21"/>
        <v>17000</v>
      </c>
      <c r="AB80" s="157">
        <f>SUM(AB81:AB82)</f>
        <v>0</v>
      </c>
      <c r="AC80" s="179"/>
      <c r="AD80" s="179"/>
      <c r="AE80" s="117">
        <f t="shared" si="19"/>
        <v>0.50709214792806434</v>
      </c>
    </row>
    <row r="81" spans="1:31" ht="47.25">
      <c r="A81" s="150">
        <v>1</v>
      </c>
      <c r="B81" s="182" t="s">
        <v>146</v>
      </c>
      <c r="C81" s="150" t="s">
        <v>28</v>
      </c>
      <c r="E81" s="150" t="s">
        <v>35</v>
      </c>
      <c r="F81" s="151" t="s">
        <v>147</v>
      </c>
      <c r="G81" s="151">
        <f>H81+I81</f>
        <v>99967</v>
      </c>
      <c r="H81" s="151">
        <v>19967</v>
      </c>
      <c r="I81" s="151">
        <v>80000</v>
      </c>
      <c r="J81" s="151"/>
      <c r="K81" s="151">
        <f>L81+M81</f>
        <v>0</v>
      </c>
      <c r="L81" s="151">
        <v>0</v>
      </c>
      <c r="M81" s="151">
        <v>0</v>
      </c>
      <c r="N81" s="151">
        <f>O81+P81</f>
        <v>103960</v>
      </c>
      <c r="O81" s="151">
        <v>23960</v>
      </c>
      <c r="P81" s="151">
        <v>80000</v>
      </c>
      <c r="Q81" s="151">
        <v>0</v>
      </c>
      <c r="R81" s="151">
        <v>0</v>
      </c>
      <c r="S81" s="151">
        <v>0</v>
      </c>
      <c r="T81" s="151">
        <f>U81+V81</f>
        <v>54000</v>
      </c>
      <c r="U81" s="151">
        <v>0</v>
      </c>
      <c r="V81" s="151">
        <v>54000</v>
      </c>
      <c r="W81" s="151">
        <f>SUM(X81:Y81)</f>
        <v>99967</v>
      </c>
      <c r="X81" s="151">
        <v>19967</v>
      </c>
      <c r="Y81" s="151">
        <v>80000</v>
      </c>
      <c r="Z81" s="151">
        <f>AA81+AB81</f>
        <v>5000</v>
      </c>
      <c r="AA81" s="151">
        <v>5000</v>
      </c>
      <c r="AB81" s="151">
        <v>0</v>
      </c>
      <c r="AC81" s="150" t="s">
        <v>145</v>
      </c>
      <c r="AD81" s="150"/>
      <c r="AE81" s="117">
        <f t="shared" si="19"/>
        <v>0.59019476427220985</v>
      </c>
    </row>
    <row r="82" spans="1:31" ht="63">
      <c r="A82" s="150">
        <v>2</v>
      </c>
      <c r="B82" s="182" t="s">
        <v>148</v>
      </c>
      <c r="C82" s="150" t="s">
        <v>31</v>
      </c>
      <c r="E82" s="150" t="s">
        <v>149</v>
      </c>
      <c r="F82" s="151" t="s">
        <v>150</v>
      </c>
      <c r="G82" s="151">
        <f>H82+I82</f>
        <v>40047</v>
      </c>
      <c r="H82" s="151">
        <v>22680</v>
      </c>
      <c r="I82" s="151">
        <v>17367</v>
      </c>
      <c r="J82" s="151">
        <v>0</v>
      </c>
      <c r="K82" s="151">
        <f>L82+M82</f>
        <v>0</v>
      </c>
      <c r="L82" s="151">
        <v>0</v>
      </c>
      <c r="M82" s="151">
        <v>0</v>
      </c>
      <c r="N82" s="151">
        <f>O82+P82</f>
        <v>12000</v>
      </c>
      <c r="O82" s="151">
        <f>U82+AA82</f>
        <v>12000</v>
      </c>
      <c r="P82" s="151">
        <f>V82+AB82</f>
        <v>0</v>
      </c>
      <c r="Q82" s="151">
        <v>0</v>
      </c>
      <c r="R82" s="151">
        <v>0</v>
      </c>
      <c r="S82" s="151">
        <v>0</v>
      </c>
      <c r="T82" s="151">
        <f>U82+V82</f>
        <v>0</v>
      </c>
      <c r="U82" s="151">
        <v>0</v>
      </c>
      <c r="V82" s="151">
        <v>0</v>
      </c>
      <c r="W82" s="151">
        <f>SUM(X82:Y82)</f>
        <v>40047</v>
      </c>
      <c r="X82" s="151">
        <v>22680</v>
      </c>
      <c r="Y82" s="151">
        <v>17367</v>
      </c>
      <c r="Z82" s="151">
        <f>AA82+AB82</f>
        <v>12000</v>
      </c>
      <c r="AA82" s="151">
        <v>12000</v>
      </c>
      <c r="AB82" s="151">
        <v>0</v>
      </c>
      <c r="AC82" s="150" t="s">
        <v>145</v>
      </c>
      <c r="AD82" s="150"/>
      <c r="AE82" s="117">
        <f t="shared" si="19"/>
        <v>0.29964791370140087</v>
      </c>
    </row>
    <row r="83" spans="1:31" ht="23.25">
      <c r="A83" s="73" t="s">
        <v>168</v>
      </c>
      <c r="B83" s="180" t="s">
        <v>153</v>
      </c>
      <c r="C83" s="73"/>
      <c r="E83" s="73"/>
      <c r="F83" s="73"/>
      <c r="G83" s="73">
        <f>G84</f>
        <v>4850</v>
      </c>
      <c r="H83" s="73">
        <f t="shared" ref="H83:AB83" si="22">H84</f>
        <v>4850</v>
      </c>
      <c r="I83" s="73">
        <f t="shared" si="22"/>
        <v>0</v>
      </c>
      <c r="J83" s="73">
        <f t="shared" si="22"/>
        <v>0</v>
      </c>
      <c r="K83" s="73">
        <f t="shared" si="22"/>
        <v>0</v>
      </c>
      <c r="L83" s="73">
        <f t="shared" si="22"/>
        <v>0</v>
      </c>
      <c r="M83" s="73">
        <f t="shared" si="22"/>
        <v>0</v>
      </c>
      <c r="N83" s="73">
        <f t="shared" si="22"/>
        <v>4365</v>
      </c>
      <c r="O83" s="73">
        <f t="shared" si="22"/>
        <v>4365</v>
      </c>
      <c r="P83" s="73">
        <f t="shared" si="22"/>
        <v>0</v>
      </c>
      <c r="Q83" s="73">
        <f t="shared" si="22"/>
        <v>0</v>
      </c>
      <c r="R83" s="73">
        <f t="shared" si="22"/>
        <v>0</v>
      </c>
      <c r="S83" s="73">
        <f t="shared" si="22"/>
        <v>0</v>
      </c>
      <c r="T83" s="73">
        <f t="shared" si="22"/>
        <v>0</v>
      </c>
      <c r="U83" s="73">
        <f t="shared" si="22"/>
        <v>0</v>
      </c>
      <c r="V83" s="73">
        <f t="shared" si="22"/>
        <v>0</v>
      </c>
      <c r="W83" s="73">
        <f t="shared" si="22"/>
        <v>4850</v>
      </c>
      <c r="X83" s="73">
        <f t="shared" si="22"/>
        <v>4850</v>
      </c>
      <c r="Y83" s="73">
        <f t="shared" si="22"/>
        <v>0</v>
      </c>
      <c r="Z83" s="73">
        <f t="shared" si="22"/>
        <v>3900</v>
      </c>
      <c r="AA83" s="73">
        <f t="shared" si="22"/>
        <v>3900</v>
      </c>
      <c r="AB83" s="73">
        <f t="shared" si="22"/>
        <v>0</v>
      </c>
      <c r="AC83" s="73"/>
      <c r="AD83" s="73"/>
      <c r="AE83" s="117">
        <f t="shared" si="19"/>
        <v>0.80412371134020622</v>
      </c>
    </row>
    <row r="84" spans="1:31" ht="23.25">
      <c r="A84" s="179"/>
      <c r="B84" s="180" t="s">
        <v>40</v>
      </c>
      <c r="C84" s="179"/>
      <c r="E84" s="179"/>
      <c r="F84" s="157"/>
      <c r="G84" s="157">
        <f>G85</f>
        <v>4850</v>
      </c>
      <c r="H84" s="157">
        <f>H85</f>
        <v>4850</v>
      </c>
      <c r="I84" s="157">
        <f>I85</f>
        <v>0</v>
      </c>
      <c r="J84" s="157">
        <f>J85</f>
        <v>0</v>
      </c>
      <c r="K84" s="157">
        <v>0</v>
      </c>
      <c r="L84" s="157">
        <v>0</v>
      </c>
      <c r="M84" s="157">
        <v>0</v>
      </c>
      <c r="N84" s="157">
        <f t="shared" ref="N84:Y84" si="23">N85</f>
        <v>4365</v>
      </c>
      <c r="O84" s="157">
        <f t="shared" si="23"/>
        <v>4365</v>
      </c>
      <c r="P84" s="157">
        <f t="shared" si="23"/>
        <v>0</v>
      </c>
      <c r="Q84" s="157">
        <f t="shared" si="23"/>
        <v>0</v>
      </c>
      <c r="R84" s="157">
        <f t="shared" si="23"/>
        <v>0</v>
      </c>
      <c r="S84" s="157">
        <f t="shared" si="23"/>
        <v>0</v>
      </c>
      <c r="T84" s="157">
        <f t="shared" si="23"/>
        <v>0</v>
      </c>
      <c r="U84" s="157">
        <f t="shared" si="23"/>
        <v>0</v>
      </c>
      <c r="V84" s="157">
        <f t="shared" si="23"/>
        <v>0</v>
      </c>
      <c r="W84" s="157">
        <f t="shared" si="23"/>
        <v>4850</v>
      </c>
      <c r="X84" s="157">
        <f t="shared" si="23"/>
        <v>4850</v>
      </c>
      <c r="Y84" s="157">
        <f t="shared" si="23"/>
        <v>0</v>
      </c>
      <c r="Z84" s="157">
        <f>Z85</f>
        <v>3900</v>
      </c>
      <c r="AA84" s="157">
        <f>AA85</f>
        <v>3900</v>
      </c>
      <c r="AB84" s="157">
        <f>AB85</f>
        <v>0</v>
      </c>
      <c r="AC84" s="179"/>
      <c r="AD84" s="179"/>
      <c r="AE84" s="117">
        <f t="shared" si="19"/>
        <v>0.80412371134020622</v>
      </c>
    </row>
    <row r="85" spans="1:31" ht="47.25">
      <c r="A85" s="150">
        <v>1</v>
      </c>
      <c r="B85" s="182" t="s">
        <v>151</v>
      </c>
      <c r="C85" s="150" t="s">
        <v>152</v>
      </c>
      <c r="E85" s="150">
        <v>2018</v>
      </c>
      <c r="F85" s="151" t="s">
        <v>154</v>
      </c>
      <c r="G85" s="151">
        <v>4850</v>
      </c>
      <c r="H85" s="151">
        <v>4850</v>
      </c>
      <c r="I85" s="151"/>
      <c r="J85" s="151"/>
      <c r="K85" s="151">
        <v>0</v>
      </c>
      <c r="L85" s="151">
        <v>0</v>
      </c>
      <c r="M85" s="151">
        <v>0</v>
      </c>
      <c r="N85" s="151">
        <f>SUM(O85:P85)</f>
        <v>4365</v>
      </c>
      <c r="O85" s="151">
        <v>4365</v>
      </c>
      <c r="P85" s="151">
        <v>0</v>
      </c>
      <c r="Q85" s="151">
        <v>0</v>
      </c>
      <c r="R85" s="151">
        <v>0</v>
      </c>
      <c r="S85" s="151">
        <v>0</v>
      </c>
      <c r="T85" s="151">
        <v>0</v>
      </c>
      <c r="U85" s="151">
        <v>0</v>
      </c>
      <c r="V85" s="151">
        <v>0</v>
      </c>
      <c r="W85" s="151">
        <f>SUM(X85:Y85)</f>
        <v>4850</v>
      </c>
      <c r="X85" s="169">
        <v>4850</v>
      </c>
      <c r="Y85" s="151"/>
      <c r="Z85" s="151">
        <f>AA85+AB85</f>
        <v>3900</v>
      </c>
      <c r="AA85" s="151">
        <v>3900</v>
      </c>
      <c r="AB85" s="151">
        <v>0</v>
      </c>
      <c r="AC85" s="150" t="s">
        <v>155</v>
      </c>
      <c r="AD85" s="150"/>
      <c r="AE85" s="117">
        <f t="shared" si="19"/>
        <v>0.80412371134020622</v>
      </c>
    </row>
    <row r="86" spans="1:31" s="105" customFormat="1" ht="23.25">
      <c r="A86" s="106" t="s">
        <v>169</v>
      </c>
      <c r="B86" s="118" t="s">
        <v>156</v>
      </c>
      <c r="C86" s="106"/>
      <c r="D86" s="183"/>
      <c r="E86" s="106"/>
      <c r="F86" s="106"/>
      <c r="G86" s="144">
        <f>G87</f>
        <v>96806</v>
      </c>
      <c r="H86" s="144">
        <f t="shared" ref="H86:AB86" si="24">H87</f>
        <v>48197</v>
      </c>
      <c r="I86" s="144">
        <f t="shared" si="24"/>
        <v>48609</v>
      </c>
      <c r="J86" s="144">
        <f t="shared" si="24"/>
        <v>0</v>
      </c>
      <c r="K86" s="144">
        <f t="shared" si="24"/>
        <v>0</v>
      </c>
      <c r="L86" s="144">
        <f t="shared" si="24"/>
        <v>0</v>
      </c>
      <c r="M86" s="144">
        <f t="shared" si="24"/>
        <v>0</v>
      </c>
      <c r="N86" s="144">
        <f t="shared" si="24"/>
        <v>0</v>
      </c>
      <c r="O86" s="144">
        <f t="shared" si="24"/>
        <v>0</v>
      </c>
      <c r="P86" s="144">
        <f t="shared" si="24"/>
        <v>0</v>
      </c>
      <c r="Q86" s="144">
        <f t="shared" si="24"/>
        <v>0</v>
      </c>
      <c r="R86" s="144">
        <f t="shared" si="24"/>
        <v>0</v>
      </c>
      <c r="S86" s="144">
        <f t="shared" si="24"/>
        <v>0</v>
      </c>
      <c r="T86" s="144">
        <f t="shared" si="24"/>
        <v>0</v>
      </c>
      <c r="U86" s="144">
        <f t="shared" si="24"/>
        <v>0</v>
      </c>
      <c r="V86" s="144">
        <f t="shared" si="24"/>
        <v>0</v>
      </c>
      <c r="W86" s="144">
        <f t="shared" si="24"/>
        <v>86743.508000000002</v>
      </c>
      <c r="X86" s="144">
        <f t="shared" si="24"/>
        <v>38134.508000000002</v>
      </c>
      <c r="Y86" s="144">
        <f t="shared" si="24"/>
        <v>48609</v>
      </c>
      <c r="Z86" s="144">
        <f t="shared" si="24"/>
        <v>15540.782999999999</v>
      </c>
      <c r="AA86" s="144">
        <f t="shared" si="24"/>
        <v>15540.782999999999</v>
      </c>
      <c r="AB86" s="144">
        <f t="shared" si="24"/>
        <v>0</v>
      </c>
      <c r="AC86" s="184"/>
      <c r="AD86" s="184"/>
      <c r="AE86" s="117">
        <f t="shared" si="19"/>
        <v>0.16053532838873624</v>
      </c>
    </row>
    <row r="87" spans="1:31" ht="23.25">
      <c r="A87" s="106"/>
      <c r="B87" s="185" t="s">
        <v>40</v>
      </c>
      <c r="C87" s="145"/>
      <c r="E87" s="145"/>
      <c r="F87" s="145"/>
      <c r="G87" s="144">
        <f>SUM(G88:G88)</f>
        <v>96806</v>
      </c>
      <c r="H87" s="144">
        <f t="shared" ref="H87:AB87" si="25">SUM(H88:H88)</f>
        <v>48197</v>
      </c>
      <c r="I87" s="144">
        <f t="shared" si="25"/>
        <v>48609</v>
      </c>
      <c r="J87" s="144">
        <f t="shared" si="25"/>
        <v>0</v>
      </c>
      <c r="K87" s="144">
        <f t="shared" si="25"/>
        <v>0</v>
      </c>
      <c r="L87" s="144">
        <f t="shared" si="25"/>
        <v>0</v>
      </c>
      <c r="M87" s="144">
        <f t="shared" si="25"/>
        <v>0</v>
      </c>
      <c r="N87" s="144">
        <f t="shared" si="25"/>
        <v>0</v>
      </c>
      <c r="O87" s="144">
        <f t="shared" si="25"/>
        <v>0</v>
      </c>
      <c r="P87" s="144">
        <f t="shared" si="25"/>
        <v>0</v>
      </c>
      <c r="Q87" s="144">
        <f t="shared" si="25"/>
        <v>0</v>
      </c>
      <c r="R87" s="144">
        <f t="shared" si="25"/>
        <v>0</v>
      </c>
      <c r="S87" s="144">
        <f t="shared" si="25"/>
        <v>0</v>
      </c>
      <c r="T87" s="144">
        <f t="shared" si="25"/>
        <v>0</v>
      </c>
      <c r="U87" s="144">
        <f t="shared" si="25"/>
        <v>0</v>
      </c>
      <c r="V87" s="144">
        <f t="shared" si="25"/>
        <v>0</v>
      </c>
      <c r="W87" s="144">
        <f t="shared" si="25"/>
        <v>86743.508000000002</v>
      </c>
      <c r="X87" s="144">
        <f t="shared" si="25"/>
        <v>38134.508000000002</v>
      </c>
      <c r="Y87" s="144">
        <f t="shared" si="25"/>
        <v>48609</v>
      </c>
      <c r="Z87" s="144">
        <f t="shared" si="25"/>
        <v>15540.782999999999</v>
      </c>
      <c r="AA87" s="144">
        <f t="shared" si="25"/>
        <v>15540.782999999999</v>
      </c>
      <c r="AB87" s="144">
        <f t="shared" si="25"/>
        <v>0</v>
      </c>
      <c r="AC87" s="189"/>
      <c r="AD87" s="184"/>
      <c r="AE87" s="117">
        <f t="shared" si="19"/>
        <v>0.16053532838873624</v>
      </c>
    </row>
    <row r="88" spans="1:31" ht="63">
      <c r="A88" s="136">
        <v>1</v>
      </c>
      <c r="B88" s="170" t="s">
        <v>157</v>
      </c>
      <c r="C88" s="168" t="s">
        <v>158</v>
      </c>
      <c r="E88" s="168" t="s">
        <v>159</v>
      </c>
      <c r="F88" s="168" t="s">
        <v>160</v>
      </c>
      <c r="G88" s="186">
        <v>96806</v>
      </c>
      <c r="H88" s="186">
        <v>48197</v>
      </c>
      <c r="I88" s="186">
        <f>+G88-H88</f>
        <v>48609</v>
      </c>
      <c r="J88" s="186">
        <v>0</v>
      </c>
      <c r="K88" s="186">
        <v>0</v>
      </c>
      <c r="L88" s="186">
        <v>0</v>
      </c>
      <c r="M88" s="186">
        <v>0</v>
      </c>
      <c r="N88" s="186">
        <f>O88+P88</f>
        <v>0</v>
      </c>
      <c r="O88" s="186">
        <v>0</v>
      </c>
      <c r="P88" s="186">
        <v>0</v>
      </c>
      <c r="Q88" s="186">
        <v>0</v>
      </c>
      <c r="R88" s="186">
        <v>0</v>
      </c>
      <c r="S88" s="186">
        <v>0</v>
      </c>
      <c r="T88" s="186">
        <v>0</v>
      </c>
      <c r="U88" s="186">
        <v>0</v>
      </c>
      <c r="V88" s="186">
        <v>0</v>
      </c>
      <c r="W88" s="186">
        <f>SUM(X88:Y88)</f>
        <v>86743.508000000002</v>
      </c>
      <c r="X88" s="187">
        <v>38134.508000000002</v>
      </c>
      <c r="Y88" s="187">
        <v>48609</v>
      </c>
      <c r="Z88" s="186">
        <f>AA88+AB88</f>
        <v>15540.782999999999</v>
      </c>
      <c r="AA88" s="186">
        <v>15540.782999999999</v>
      </c>
      <c r="AB88" s="186">
        <v>0</v>
      </c>
      <c r="AC88" s="188" t="s">
        <v>161</v>
      </c>
      <c r="AD88" s="188"/>
      <c r="AE88" s="117">
        <f t="shared" si="19"/>
        <v>0.16053532838873624</v>
      </c>
    </row>
    <row r="89" spans="1:31" s="105" customFormat="1" ht="23.25">
      <c r="A89" s="134" t="s">
        <v>170</v>
      </c>
      <c r="B89" s="190" t="s">
        <v>162</v>
      </c>
      <c r="C89" s="73"/>
      <c r="D89" s="183"/>
      <c r="E89" s="183"/>
      <c r="F89" s="73"/>
      <c r="G89" s="73">
        <f>G90</f>
        <v>17360</v>
      </c>
      <c r="H89" s="73">
        <f t="shared" ref="H89:AA89" si="26">H90</f>
        <v>17360</v>
      </c>
      <c r="I89" s="73">
        <f t="shared" si="26"/>
        <v>0</v>
      </c>
      <c r="J89" s="73">
        <f t="shared" si="26"/>
        <v>0</v>
      </c>
      <c r="K89" s="73">
        <f t="shared" si="26"/>
        <v>0</v>
      </c>
      <c r="L89" s="73">
        <f t="shared" si="26"/>
        <v>0</v>
      </c>
      <c r="M89" s="73">
        <f t="shared" si="26"/>
        <v>0</v>
      </c>
      <c r="N89" s="73">
        <f t="shared" si="26"/>
        <v>0</v>
      </c>
      <c r="O89" s="73">
        <f t="shared" si="26"/>
        <v>0</v>
      </c>
      <c r="P89" s="73">
        <f t="shared" si="26"/>
        <v>0</v>
      </c>
      <c r="Q89" s="73">
        <f t="shared" si="26"/>
        <v>0</v>
      </c>
      <c r="R89" s="73">
        <f t="shared" si="26"/>
        <v>0</v>
      </c>
      <c r="S89" s="73">
        <f t="shared" si="26"/>
        <v>0</v>
      </c>
      <c r="T89" s="73">
        <f t="shared" si="26"/>
        <v>0</v>
      </c>
      <c r="U89" s="73">
        <f t="shared" si="26"/>
        <v>0</v>
      </c>
      <c r="V89" s="73">
        <f t="shared" si="26"/>
        <v>0</v>
      </c>
      <c r="W89" s="73">
        <f t="shared" si="26"/>
        <v>15750</v>
      </c>
      <c r="X89" s="73">
        <f t="shared" si="26"/>
        <v>15750</v>
      </c>
      <c r="Y89" s="73">
        <f t="shared" si="26"/>
        <v>0</v>
      </c>
      <c r="Z89" s="73">
        <f t="shared" si="26"/>
        <v>10000</v>
      </c>
      <c r="AA89" s="73">
        <f t="shared" si="26"/>
        <v>10000</v>
      </c>
      <c r="AB89" s="73">
        <f>AB90</f>
        <v>0</v>
      </c>
      <c r="AC89" s="73"/>
      <c r="AD89" s="73"/>
      <c r="AE89" s="117">
        <f t="shared" si="19"/>
        <v>0.57603686635944695</v>
      </c>
    </row>
    <row r="90" spans="1:31" s="105" customFormat="1" ht="23.25">
      <c r="A90" s="85" t="s">
        <v>26</v>
      </c>
      <c r="B90" s="74" t="s">
        <v>96</v>
      </c>
      <c r="C90" s="85"/>
      <c r="D90" s="183"/>
      <c r="E90" s="183"/>
      <c r="F90" s="85"/>
      <c r="G90" s="73">
        <f>G91</f>
        <v>17360</v>
      </c>
      <c r="H90" s="73">
        <f t="shared" ref="H90:Z90" si="27">H91</f>
        <v>17360</v>
      </c>
      <c r="I90" s="73">
        <f t="shared" si="27"/>
        <v>0</v>
      </c>
      <c r="J90" s="73">
        <f t="shared" si="27"/>
        <v>0</v>
      </c>
      <c r="K90" s="73">
        <f t="shared" si="27"/>
        <v>0</v>
      </c>
      <c r="L90" s="73">
        <f t="shared" si="27"/>
        <v>0</v>
      </c>
      <c r="M90" s="73">
        <f t="shared" si="27"/>
        <v>0</v>
      </c>
      <c r="N90" s="73">
        <f t="shared" si="27"/>
        <v>0</v>
      </c>
      <c r="O90" s="73">
        <f t="shared" si="27"/>
        <v>0</v>
      </c>
      <c r="P90" s="73">
        <f t="shared" si="27"/>
        <v>0</v>
      </c>
      <c r="Q90" s="73">
        <f t="shared" si="27"/>
        <v>0</v>
      </c>
      <c r="R90" s="73">
        <f t="shared" si="27"/>
        <v>0</v>
      </c>
      <c r="S90" s="73">
        <f t="shared" si="27"/>
        <v>0</v>
      </c>
      <c r="T90" s="73">
        <f t="shared" si="27"/>
        <v>0</v>
      </c>
      <c r="U90" s="73">
        <f t="shared" si="27"/>
        <v>0</v>
      </c>
      <c r="V90" s="73">
        <f t="shared" si="27"/>
        <v>0</v>
      </c>
      <c r="W90" s="73">
        <f t="shared" si="27"/>
        <v>15750</v>
      </c>
      <c r="X90" s="73">
        <f t="shared" si="27"/>
        <v>15750</v>
      </c>
      <c r="Y90" s="73">
        <f t="shared" si="27"/>
        <v>0</v>
      </c>
      <c r="Z90" s="73">
        <f t="shared" si="27"/>
        <v>10000</v>
      </c>
      <c r="AA90" s="73">
        <f>AA91</f>
        <v>10000</v>
      </c>
      <c r="AB90" s="73"/>
      <c r="AC90" s="73"/>
      <c r="AD90" s="247"/>
      <c r="AE90" s="117">
        <f t="shared" si="19"/>
        <v>0.57603686635944695</v>
      </c>
    </row>
    <row r="91" spans="1:31" ht="48.75">
      <c r="A91" s="84">
        <v>1</v>
      </c>
      <c r="B91" s="76" t="s">
        <v>163</v>
      </c>
      <c r="C91" s="84" t="s">
        <v>164</v>
      </c>
      <c r="E91" s="191" t="s">
        <v>57</v>
      </c>
      <c r="F91" s="192" t="s">
        <v>378</v>
      </c>
      <c r="G91" s="186">
        <v>17360</v>
      </c>
      <c r="H91" s="186">
        <v>17360</v>
      </c>
      <c r="I91" s="186"/>
      <c r="J91" s="186"/>
      <c r="K91" s="186"/>
      <c r="L91" s="186"/>
      <c r="M91" s="186"/>
      <c r="N91" s="186"/>
      <c r="O91" s="186"/>
      <c r="P91" s="186"/>
      <c r="Q91" s="186"/>
      <c r="R91" s="186"/>
      <c r="S91" s="186"/>
      <c r="T91" s="186"/>
      <c r="U91" s="186"/>
      <c r="V91" s="186"/>
      <c r="W91" s="186">
        <v>15750</v>
      </c>
      <c r="X91" s="186">
        <v>15750</v>
      </c>
      <c r="Y91" s="186"/>
      <c r="Z91" s="112">
        <v>10000</v>
      </c>
      <c r="AA91" s="112">
        <v>10000</v>
      </c>
      <c r="AB91" s="112"/>
      <c r="AC91" s="84" t="s">
        <v>165</v>
      </c>
      <c r="AD91" s="112"/>
      <c r="AE91" s="117">
        <f t="shared" si="19"/>
        <v>0.57603686635944695</v>
      </c>
    </row>
    <row r="92" spans="1:31" s="105" customFormat="1" ht="23.25">
      <c r="A92" s="194" t="s">
        <v>171</v>
      </c>
      <c r="B92" s="198" t="s">
        <v>421</v>
      </c>
      <c r="C92" s="1"/>
      <c r="D92" s="1"/>
      <c r="E92" s="1"/>
      <c r="F92" s="162"/>
      <c r="G92" s="162">
        <f>G93</f>
        <v>28950</v>
      </c>
      <c r="H92" s="162">
        <f t="shared" ref="H92:AB92" si="28">H93</f>
        <v>28950</v>
      </c>
      <c r="I92" s="162">
        <f t="shared" si="28"/>
        <v>0</v>
      </c>
      <c r="J92" s="162">
        <f t="shared" si="28"/>
        <v>0</v>
      </c>
      <c r="K92" s="162">
        <f t="shared" si="28"/>
        <v>0</v>
      </c>
      <c r="L92" s="162">
        <f t="shared" si="28"/>
        <v>0</v>
      </c>
      <c r="M92" s="162">
        <f t="shared" si="28"/>
        <v>0</v>
      </c>
      <c r="N92" s="162">
        <f t="shared" si="28"/>
        <v>26055</v>
      </c>
      <c r="O92" s="162">
        <f t="shared" si="28"/>
        <v>26055</v>
      </c>
      <c r="P92" s="162">
        <f t="shared" si="28"/>
        <v>0</v>
      </c>
      <c r="Q92" s="162">
        <f t="shared" si="28"/>
        <v>0</v>
      </c>
      <c r="R92" s="162">
        <f t="shared" si="28"/>
        <v>0</v>
      </c>
      <c r="S92" s="162">
        <f t="shared" si="28"/>
        <v>0</v>
      </c>
      <c r="T92" s="162">
        <f t="shared" si="28"/>
        <v>0</v>
      </c>
      <c r="U92" s="162">
        <f t="shared" si="28"/>
        <v>0</v>
      </c>
      <c r="V92" s="162">
        <f t="shared" si="28"/>
        <v>0</v>
      </c>
      <c r="W92" s="162">
        <f t="shared" si="28"/>
        <v>26055</v>
      </c>
      <c r="X92" s="162">
        <f t="shared" si="28"/>
        <v>26055</v>
      </c>
      <c r="Y92" s="162">
        <f t="shared" si="28"/>
        <v>0</v>
      </c>
      <c r="Z92" s="162">
        <f t="shared" si="28"/>
        <v>21575</v>
      </c>
      <c r="AA92" s="162">
        <f t="shared" si="28"/>
        <v>21575</v>
      </c>
      <c r="AB92" s="162">
        <f t="shared" si="28"/>
        <v>0</v>
      </c>
      <c r="AC92" s="1"/>
      <c r="AD92" s="183"/>
      <c r="AE92" s="117">
        <f>(K92+Q92+T92+Z92)/G92</f>
        <v>0.74525043177892913</v>
      </c>
    </row>
    <row r="93" spans="1:31" s="105" customFormat="1" ht="23.25">
      <c r="A93" s="142"/>
      <c r="B93" s="198" t="s">
        <v>40</v>
      </c>
      <c r="C93" s="142"/>
      <c r="D93" s="142"/>
      <c r="E93" s="142"/>
      <c r="F93" s="85"/>
      <c r="G93" s="141">
        <f>SUM(G94:G95)</f>
        <v>28950</v>
      </c>
      <c r="H93" s="141">
        <f t="shared" ref="H93:AB93" si="29">SUM(H94:H95)</f>
        <v>28950</v>
      </c>
      <c r="I93" s="141">
        <f t="shared" si="29"/>
        <v>0</v>
      </c>
      <c r="J93" s="141">
        <f t="shared" si="29"/>
        <v>0</v>
      </c>
      <c r="K93" s="141">
        <f t="shared" si="29"/>
        <v>0</v>
      </c>
      <c r="L93" s="141">
        <f t="shared" si="29"/>
        <v>0</v>
      </c>
      <c r="M93" s="141">
        <f t="shared" si="29"/>
        <v>0</v>
      </c>
      <c r="N93" s="141">
        <f t="shared" si="29"/>
        <v>26055</v>
      </c>
      <c r="O93" s="141">
        <f t="shared" si="29"/>
        <v>26055</v>
      </c>
      <c r="P93" s="141">
        <f t="shared" si="29"/>
        <v>0</v>
      </c>
      <c r="Q93" s="141">
        <f t="shared" si="29"/>
        <v>0</v>
      </c>
      <c r="R93" s="141">
        <f t="shared" si="29"/>
        <v>0</v>
      </c>
      <c r="S93" s="141">
        <f t="shared" si="29"/>
        <v>0</v>
      </c>
      <c r="T93" s="141">
        <f t="shared" si="29"/>
        <v>0</v>
      </c>
      <c r="U93" s="141">
        <f t="shared" si="29"/>
        <v>0</v>
      </c>
      <c r="V93" s="141">
        <f t="shared" si="29"/>
        <v>0</v>
      </c>
      <c r="W93" s="141">
        <f t="shared" si="29"/>
        <v>26055</v>
      </c>
      <c r="X93" s="141">
        <f t="shared" si="29"/>
        <v>26055</v>
      </c>
      <c r="Y93" s="141">
        <f t="shared" si="29"/>
        <v>0</v>
      </c>
      <c r="Z93" s="141">
        <f t="shared" si="29"/>
        <v>21575</v>
      </c>
      <c r="AA93" s="141">
        <f t="shared" si="29"/>
        <v>21575</v>
      </c>
      <c r="AB93" s="141">
        <f t="shared" si="29"/>
        <v>0</v>
      </c>
      <c r="AC93" s="142"/>
      <c r="AD93" s="183"/>
      <c r="AE93" s="117">
        <f>(K93+Q93+T93+Z93)/G93</f>
        <v>0.74525043177892913</v>
      </c>
    </row>
    <row r="94" spans="1:31" ht="47.25">
      <c r="A94" s="135">
        <v>1</v>
      </c>
      <c r="B94" s="193" t="s">
        <v>176</v>
      </c>
      <c r="C94" s="135" t="s">
        <v>28</v>
      </c>
      <c r="D94" s="135"/>
      <c r="E94" s="135">
        <v>2018</v>
      </c>
      <c r="F94" s="84" t="s">
        <v>178</v>
      </c>
      <c r="G94" s="137">
        <v>2500</v>
      </c>
      <c r="H94" s="137">
        <f>G94</f>
        <v>2500</v>
      </c>
      <c r="I94" s="137">
        <v>0</v>
      </c>
      <c r="J94" s="137">
        <v>0</v>
      </c>
      <c r="K94" s="137">
        <v>0</v>
      </c>
      <c r="L94" s="137">
        <v>0</v>
      </c>
      <c r="M94" s="137">
        <v>0</v>
      </c>
      <c r="N94" s="137">
        <f>H94-(H94*10%)</f>
        <v>2250</v>
      </c>
      <c r="O94" s="137">
        <f>N94</f>
        <v>2250</v>
      </c>
      <c r="P94" s="137">
        <v>0</v>
      </c>
      <c r="Q94" s="137">
        <v>0</v>
      </c>
      <c r="R94" s="137">
        <v>0</v>
      </c>
      <c r="S94" s="137">
        <v>0</v>
      </c>
      <c r="T94" s="137"/>
      <c r="U94" s="137"/>
      <c r="V94" s="137"/>
      <c r="W94" s="137">
        <f>X94</f>
        <v>2250</v>
      </c>
      <c r="X94" s="137">
        <f>O94</f>
        <v>2250</v>
      </c>
      <c r="Y94" s="137"/>
      <c r="Z94" s="186">
        <f>AA94+AB94</f>
        <v>1575</v>
      </c>
      <c r="AA94" s="137">
        <v>1575</v>
      </c>
      <c r="AB94" s="186"/>
      <c r="AC94" s="135" t="s">
        <v>413</v>
      </c>
      <c r="AE94" s="117">
        <f>(K94+Q94+T94+Z94)/G94</f>
        <v>0.63</v>
      </c>
    </row>
    <row r="95" spans="1:31" ht="47.25">
      <c r="A95" s="135">
        <v>2</v>
      </c>
      <c r="B95" s="193" t="s">
        <v>177</v>
      </c>
      <c r="C95" s="135" t="s">
        <v>28</v>
      </c>
      <c r="D95" s="135"/>
      <c r="E95" s="135">
        <v>2018</v>
      </c>
      <c r="F95" s="84" t="s">
        <v>179</v>
      </c>
      <c r="G95" s="137">
        <v>26450</v>
      </c>
      <c r="H95" s="137">
        <f>G95</f>
        <v>26450</v>
      </c>
      <c r="I95" s="137">
        <v>0</v>
      </c>
      <c r="J95" s="137">
        <v>0</v>
      </c>
      <c r="K95" s="137">
        <v>0</v>
      </c>
      <c r="L95" s="137">
        <v>0</v>
      </c>
      <c r="M95" s="137">
        <v>0</v>
      </c>
      <c r="N95" s="137">
        <f>H95-(H95*10%)</f>
        <v>23805</v>
      </c>
      <c r="O95" s="137">
        <f>N95</f>
        <v>23805</v>
      </c>
      <c r="P95" s="137">
        <v>0</v>
      </c>
      <c r="Q95" s="137">
        <v>0</v>
      </c>
      <c r="R95" s="137">
        <v>0</v>
      </c>
      <c r="S95" s="137">
        <v>0</v>
      </c>
      <c r="T95" s="137"/>
      <c r="U95" s="137"/>
      <c r="V95" s="137"/>
      <c r="W95" s="137">
        <f>X95</f>
        <v>23805</v>
      </c>
      <c r="X95" s="137">
        <f>O95</f>
        <v>23805</v>
      </c>
      <c r="Y95" s="137"/>
      <c r="Z95" s="186">
        <v>20000</v>
      </c>
      <c r="AA95" s="137">
        <f>+Z95</f>
        <v>20000</v>
      </c>
      <c r="AB95" s="186"/>
      <c r="AC95" s="135" t="s">
        <v>173</v>
      </c>
      <c r="AE95" s="117">
        <f>(K95+Q95+T95+Z95)/G95</f>
        <v>0.75614366729678639</v>
      </c>
    </row>
    <row r="96" spans="1:31" ht="23.25">
      <c r="A96" s="199" t="s">
        <v>172</v>
      </c>
      <c r="B96" s="200" t="s">
        <v>180</v>
      </c>
      <c r="C96" s="199"/>
      <c r="D96" s="199"/>
      <c r="E96" s="201"/>
      <c r="F96" s="201"/>
      <c r="G96" s="202">
        <f>G97+G127</f>
        <v>297104.26500000001</v>
      </c>
      <c r="H96" s="202">
        <f t="shared" ref="H96:AB96" si="30">H97+H127</f>
        <v>275842.26500000001</v>
      </c>
      <c r="I96" s="202">
        <f t="shared" si="30"/>
        <v>21262</v>
      </c>
      <c r="J96" s="202">
        <f t="shared" si="30"/>
        <v>564</v>
      </c>
      <c r="K96" s="202">
        <f t="shared" si="30"/>
        <v>0</v>
      </c>
      <c r="L96" s="202">
        <f t="shared" si="30"/>
        <v>0</v>
      </c>
      <c r="M96" s="202">
        <f t="shared" si="30"/>
        <v>1100</v>
      </c>
      <c r="N96" s="202">
        <f t="shared" si="30"/>
        <v>118461.13</v>
      </c>
      <c r="O96" s="202">
        <f t="shared" si="30"/>
        <v>118461.13</v>
      </c>
      <c r="P96" s="202">
        <f t="shared" si="30"/>
        <v>0</v>
      </c>
      <c r="Q96" s="202">
        <f t="shared" si="30"/>
        <v>0</v>
      </c>
      <c r="R96" s="202">
        <f t="shared" si="30"/>
        <v>0</v>
      </c>
      <c r="S96" s="202">
        <f t="shared" si="30"/>
        <v>0</v>
      </c>
      <c r="T96" s="202">
        <f t="shared" si="30"/>
        <v>3560</v>
      </c>
      <c r="U96" s="202">
        <f t="shared" si="30"/>
        <v>3560</v>
      </c>
      <c r="V96" s="202">
        <f t="shared" si="30"/>
        <v>0</v>
      </c>
      <c r="W96" s="202">
        <f t="shared" si="30"/>
        <v>255876.3</v>
      </c>
      <c r="X96" s="202">
        <f t="shared" si="30"/>
        <v>255876.3</v>
      </c>
      <c r="Y96" s="202">
        <f t="shared" si="30"/>
        <v>0</v>
      </c>
      <c r="Z96" s="202">
        <f t="shared" si="30"/>
        <v>139730</v>
      </c>
      <c r="AA96" s="202">
        <f t="shared" si="30"/>
        <v>139730</v>
      </c>
      <c r="AB96" s="202">
        <f t="shared" si="30"/>
        <v>0</v>
      </c>
      <c r="AC96" s="203"/>
      <c r="AD96" s="204"/>
      <c r="AE96" s="117">
        <f>(K96+Q96+T96+Z96)/G96</f>
        <v>0.482288599929725</v>
      </c>
    </row>
    <row r="97" spans="1:31" ht="41.25" customHeight="1">
      <c r="A97" s="209">
        <v>1</v>
      </c>
      <c r="B97" s="208" t="s">
        <v>186</v>
      </c>
      <c r="C97" s="204"/>
      <c r="D97" s="204"/>
      <c r="E97" s="203"/>
      <c r="F97" s="203"/>
      <c r="G97" s="202">
        <f>G98+G107+G112</f>
        <v>201854.26500000001</v>
      </c>
      <c r="H97" s="202">
        <f t="shared" ref="H97:AB97" si="31">H98+H107+H112</f>
        <v>180592.26500000001</v>
      </c>
      <c r="I97" s="202">
        <f t="shared" si="31"/>
        <v>21262</v>
      </c>
      <c r="J97" s="202">
        <f t="shared" si="31"/>
        <v>564</v>
      </c>
      <c r="K97" s="202">
        <f t="shared" si="31"/>
        <v>0</v>
      </c>
      <c r="L97" s="202">
        <f t="shared" si="31"/>
        <v>0</v>
      </c>
      <c r="M97" s="202">
        <f t="shared" si="31"/>
        <v>1100</v>
      </c>
      <c r="N97" s="202">
        <f t="shared" si="31"/>
        <v>99786.13</v>
      </c>
      <c r="O97" s="202">
        <f t="shared" si="31"/>
        <v>99786.13</v>
      </c>
      <c r="P97" s="202">
        <f t="shared" si="31"/>
        <v>0</v>
      </c>
      <c r="Q97" s="202">
        <f t="shared" si="31"/>
        <v>0</v>
      </c>
      <c r="R97" s="202">
        <f t="shared" si="31"/>
        <v>0</v>
      </c>
      <c r="S97" s="202">
        <f t="shared" si="31"/>
        <v>0</v>
      </c>
      <c r="T97" s="202">
        <f t="shared" si="31"/>
        <v>3560</v>
      </c>
      <c r="U97" s="202">
        <f t="shared" si="31"/>
        <v>3560</v>
      </c>
      <c r="V97" s="202">
        <f t="shared" si="31"/>
        <v>0</v>
      </c>
      <c r="W97" s="202">
        <f t="shared" si="31"/>
        <v>162701.29999999999</v>
      </c>
      <c r="X97" s="202">
        <f t="shared" si="31"/>
        <v>162701.29999999999</v>
      </c>
      <c r="Y97" s="202">
        <f t="shared" si="31"/>
        <v>0</v>
      </c>
      <c r="Z97" s="202">
        <f t="shared" si="31"/>
        <v>133830</v>
      </c>
      <c r="AA97" s="202">
        <f t="shared" si="31"/>
        <v>133830</v>
      </c>
      <c r="AB97" s="202">
        <f t="shared" si="31"/>
        <v>0</v>
      </c>
      <c r="AC97" s="203"/>
      <c r="AD97" s="204"/>
      <c r="AE97" s="117">
        <f t="shared" ref="AE97:AE122" si="32">(K97+Q97+T97+Z97)/G97</f>
        <v>0.68063956934474479</v>
      </c>
    </row>
    <row r="98" spans="1:31" ht="23.25">
      <c r="A98" s="209" t="s">
        <v>26</v>
      </c>
      <c r="B98" s="208" t="s">
        <v>182</v>
      </c>
      <c r="C98" s="204"/>
      <c r="D98" s="204"/>
      <c r="E98" s="203"/>
      <c r="F98" s="203"/>
      <c r="G98" s="202">
        <f>SUM(G99:G106)</f>
        <v>153767.95499999999</v>
      </c>
      <c r="H98" s="202">
        <f t="shared" ref="H98:Z98" si="33">SUM(H99:H106)</f>
        <v>132505.95499999999</v>
      </c>
      <c r="I98" s="202">
        <f t="shared" si="33"/>
        <v>21262</v>
      </c>
      <c r="J98" s="202">
        <f t="shared" si="33"/>
        <v>0</v>
      </c>
      <c r="K98" s="202">
        <f t="shared" si="33"/>
        <v>0</v>
      </c>
      <c r="L98" s="202">
        <f t="shared" si="33"/>
        <v>0</v>
      </c>
      <c r="M98" s="202">
        <f t="shared" si="33"/>
        <v>1100</v>
      </c>
      <c r="N98" s="202">
        <f t="shared" si="33"/>
        <v>50074.11</v>
      </c>
      <c r="O98" s="202">
        <f t="shared" si="33"/>
        <v>50074.11</v>
      </c>
      <c r="P98" s="202">
        <f t="shared" si="33"/>
        <v>0</v>
      </c>
      <c r="Q98" s="202">
        <f t="shared" si="33"/>
        <v>0</v>
      </c>
      <c r="R98" s="202">
        <f t="shared" si="33"/>
        <v>0</v>
      </c>
      <c r="S98" s="202">
        <f t="shared" si="33"/>
        <v>0</v>
      </c>
      <c r="T98" s="202">
        <f t="shared" si="33"/>
        <v>3100</v>
      </c>
      <c r="U98" s="202">
        <f t="shared" si="33"/>
        <v>3100</v>
      </c>
      <c r="V98" s="202">
        <f t="shared" si="33"/>
        <v>0</v>
      </c>
      <c r="W98" s="202">
        <f t="shared" si="33"/>
        <v>120255.29999999999</v>
      </c>
      <c r="X98" s="202">
        <f t="shared" si="33"/>
        <v>120255.29999999999</v>
      </c>
      <c r="Y98" s="202">
        <f t="shared" si="33"/>
        <v>0</v>
      </c>
      <c r="Z98" s="202">
        <f t="shared" si="33"/>
        <v>99600</v>
      </c>
      <c r="AA98" s="202">
        <f>SUM(AA99:AA106)</f>
        <v>99600</v>
      </c>
      <c r="AB98" s="202">
        <f>SUM(AB99:AB105)</f>
        <v>0</v>
      </c>
      <c r="AC98" s="203"/>
      <c r="AD98" s="204"/>
      <c r="AE98" s="117">
        <f t="shared" si="32"/>
        <v>0.66788948321514718</v>
      </c>
    </row>
    <row r="99" spans="1:31" ht="47.25">
      <c r="A99" s="153">
        <v>1</v>
      </c>
      <c r="B99" s="214" t="s">
        <v>331</v>
      </c>
      <c r="C99" s="215" t="s">
        <v>30</v>
      </c>
      <c r="D99" s="104"/>
      <c r="E99" s="168" t="s">
        <v>57</v>
      </c>
      <c r="F99" s="215" t="s">
        <v>358</v>
      </c>
      <c r="G99" s="205">
        <f>H99</f>
        <v>55627.256999999998</v>
      </c>
      <c r="H99" s="205">
        <v>55627.256999999998</v>
      </c>
      <c r="I99" s="205"/>
      <c r="J99" s="205"/>
      <c r="K99" s="205"/>
      <c r="L99" s="205"/>
      <c r="M99" s="205"/>
      <c r="N99" s="205">
        <f t="shared" ref="N99:N104" si="34">O99</f>
        <v>50074.11</v>
      </c>
      <c r="O99" s="205">
        <v>50074.11</v>
      </c>
      <c r="P99" s="205"/>
      <c r="Q99" s="205"/>
      <c r="R99" s="205"/>
      <c r="S99" s="205"/>
      <c r="T99" s="205">
        <f>U99</f>
        <v>2500</v>
      </c>
      <c r="U99" s="205">
        <v>2500</v>
      </c>
      <c r="V99" s="205"/>
      <c r="W99" s="205">
        <f>X99</f>
        <v>50064.5</v>
      </c>
      <c r="X99" s="205">
        <v>50064.5</v>
      </c>
      <c r="Y99" s="205"/>
      <c r="Z99" s="205">
        <f>AA99</f>
        <v>40000</v>
      </c>
      <c r="AA99" s="205">
        <v>40000</v>
      </c>
      <c r="AB99" s="205"/>
      <c r="AC99" s="197" t="s">
        <v>380</v>
      </c>
      <c r="AD99" s="219"/>
      <c r="AE99" s="117">
        <f t="shared" si="32"/>
        <v>0.76401394373984688</v>
      </c>
    </row>
    <row r="100" spans="1:31" ht="47.25">
      <c r="A100" s="213">
        <v>2</v>
      </c>
      <c r="B100" s="214" t="s">
        <v>187</v>
      </c>
      <c r="C100" s="215" t="s">
        <v>33</v>
      </c>
      <c r="D100" s="215"/>
      <c r="E100" s="168" t="s">
        <v>57</v>
      </c>
      <c r="F100" s="215" t="s">
        <v>359</v>
      </c>
      <c r="G100" s="205">
        <f>H100</f>
        <v>14796.839</v>
      </c>
      <c r="H100" s="205">
        <v>14796.839</v>
      </c>
      <c r="I100" s="205"/>
      <c r="J100" s="205"/>
      <c r="K100" s="205"/>
      <c r="L100" s="205"/>
      <c r="M100" s="205"/>
      <c r="N100" s="205">
        <f t="shared" si="34"/>
        <v>0</v>
      </c>
      <c r="O100" s="205">
        <v>0</v>
      </c>
      <c r="P100" s="205"/>
      <c r="Q100" s="205"/>
      <c r="R100" s="205"/>
      <c r="S100" s="205"/>
      <c r="T100" s="205"/>
      <c r="U100" s="205"/>
      <c r="V100" s="205"/>
      <c r="W100" s="205">
        <f t="shared" ref="W100:W106" si="35">X100</f>
        <v>13317.2</v>
      </c>
      <c r="X100" s="205">
        <v>13317.2</v>
      </c>
      <c r="Y100" s="205"/>
      <c r="Z100" s="205">
        <f t="shared" ref="Z100:Z111" si="36">AA100</f>
        <v>11500</v>
      </c>
      <c r="AA100" s="205">
        <v>11500</v>
      </c>
      <c r="AB100" s="205"/>
      <c r="AC100" s="197" t="s">
        <v>380</v>
      </c>
      <c r="AD100" s="219"/>
      <c r="AE100" s="117">
        <f t="shared" si="32"/>
        <v>0.77719302075260799</v>
      </c>
    </row>
    <row r="101" spans="1:31" ht="47.25">
      <c r="A101" s="153">
        <v>3</v>
      </c>
      <c r="B101" s="214" t="s">
        <v>188</v>
      </c>
      <c r="C101" s="215" t="s">
        <v>33</v>
      </c>
      <c r="D101" s="215"/>
      <c r="E101" s="168" t="s">
        <v>57</v>
      </c>
      <c r="F101" s="215" t="s">
        <v>195</v>
      </c>
      <c r="G101" s="205">
        <v>9642.5329999999994</v>
      </c>
      <c r="H101" s="205">
        <f>G101</f>
        <v>9642.5329999999994</v>
      </c>
      <c r="I101" s="205"/>
      <c r="J101" s="205"/>
      <c r="K101" s="205"/>
      <c r="L101" s="205"/>
      <c r="M101" s="205"/>
      <c r="N101" s="205">
        <f t="shared" si="34"/>
        <v>0</v>
      </c>
      <c r="O101" s="205">
        <v>0</v>
      </c>
      <c r="P101" s="205"/>
      <c r="Q101" s="205"/>
      <c r="R101" s="205"/>
      <c r="S101" s="205"/>
      <c r="T101" s="205"/>
      <c r="U101" s="205"/>
      <c r="V101" s="205"/>
      <c r="W101" s="205">
        <f t="shared" si="35"/>
        <v>8678.2999999999993</v>
      </c>
      <c r="X101" s="205">
        <v>8678.2999999999993</v>
      </c>
      <c r="Y101" s="205"/>
      <c r="Z101" s="205">
        <f t="shared" si="36"/>
        <v>7500</v>
      </c>
      <c r="AA101" s="205">
        <v>7500</v>
      </c>
      <c r="AB101" s="205"/>
      <c r="AC101" s="197" t="s">
        <v>380</v>
      </c>
      <c r="AD101" s="219"/>
      <c r="AE101" s="117">
        <f t="shared" si="32"/>
        <v>0.77780392351262895</v>
      </c>
    </row>
    <row r="102" spans="1:31" ht="47.25">
      <c r="A102" s="213">
        <v>4</v>
      </c>
      <c r="B102" s="214" t="s">
        <v>189</v>
      </c>
      <c r="C102" s="215" t="s">
        <v>33</v>
      </c>
      <c r="D102" s="215"/>
      <c r="E102" s="168" t="s">
        <v>57</v>
      </c>
      <c r="F102" s="215" t="s">
        <v>196</v>
      </c>
      <c r="G102" s="205">
        <v>8559.9130000000005</v>
      </c>
      <c r="H102" s="205">
        <f>G102</f>
        <v>8559.9130000000005</v>
      </c>
      <c r="I102" s="205"/>
      <c r="J102" s="205"/>
      <c r="K102" s="205"/>
      <c r="L102" s="205"/>
      <c r="M102" s="205"/>
      <c r="N102" s="205">
        <f t="shared" si="34"/>
        <v>0</v>
      </c>
      <c r="O102" s="205">
        <v>0</v>
      </c>
      <c r="P102" s="205"/>
      <c r="Q102" s="205"/>
      <c r="R102" s="205"/>
      <c r="S102" s="205"/>
      <c r="T102" s="205"/>
      <c r="U102" s="205"/>
      <c r="V102" s="205"/>
      <c r="W102" s="205">
        <f t="shared" si="35"/>
        <v>7703.9</v>
      </c>
      <c r="X102" s="205">
        <v>7703.9</v>
      </c>
      <c r="Y102" s="205"/>
      <c r="Z102" s="205">
        <f t="shared" si="36"/>
        <v>6500</v>
      </c>
      <c r="AA102" s="205">
        <v>6500</v>
      </c>
      <c r="AB102" s="205"/>
      <c r="AC102" s="197" t="s">
        <v>380</v>
      </c>
      <c r="AD102" s="219"/>
      <c r="AE102" s="117">
        <f t="shared" si="32"/>
        <v>0.7593535121209759</v>
      </c>
    </row>
    <row r="103" spans="1:31" ht="47.25">
      <c r="A103" s="153">
        <v>5</v>
      </c>
      <c r="B103" s="214" t="s">
        <v>190</v>
      </c>
      <c r="C103" s="215" t="s">
        <v>33</v>
      </c>
      <c r="D103" s="215"/>
      <c r="E103" s="168" t="s">
        <v>57</v>
      </c>
      <c r="F103" s="215" t="s">
        <v>197</v>
      </c>
      <c r="G103" s="205">
        <v>7487.7020000000002</v>
      </c>
      <c r="H103" s="205">
        <f>G103</f>
        <v>7487.7020000000002</v>
      </c>
      <c r="I103" s="205"/>
      <c r="J103" s="205"/>
      <c r="K103" s="205"/>
      <c r="L103" s="205"/>
      <c r="M103" s="205"/>
      <c r="N103" s="205">
        <f t="shared" si="34"/>
        <v>0</v>
      </c>
      <c r="O103" s="205">
        <v>0</v>
      </c>
      <c r="P103" s="205"/>
      <c r="Q103" s="205"/>
      <c r="R103" s="205"/>
      <c r="S103" s="205"/>
      <c r="T103" s="205"/>
      <c r="U103" s="205"/>
      <c r="V103" s="205"/>
      <c r="W103" s="205">
        <f t="shared" si="35"/>
        <v>6738.9</v>
      </c>
      <c r="X103" s="205">
        <v>6738.9</v>
      </c>
      <c r="Y103" s="205"/>
      <c r="Z103" s="205">
        <f t="shared" si="36"/>
        <v>5900</v>
      </c>
      <c r="AA103" s="205">
        <v>5900</v>
      </c>
      <c r="AB103" s="205"/>
      <c r="AC103" s="197" t="s">
        <v>380</v>
      </c>
      <c r="AD103" s="219"/>
      <c r="AE103" s="117">
        <f t="shared" si="32"/>
        <v>0.78795870882682029</v>
      </c>
    </row>
    <row r="104" spans="1:31" ht="47.25">
      <c r="A104" s="213">
        <v>6</v>
      </c>
      <c r="B104" s="214" t="s">
        <v>191</v>
      </c>
      <c r="C104" s="215" t="s">
        <v>42</v>
      </c>
      <c r="D104" s="215"/>
      <c r="E104" s="168" t="s">
        <v>57</v>
      </c>
      <c r="F104" s="215" t="s">
        <v>360</v>
      </c>
      <c r="G104" s="205">
        <v>8400.6560000000009</v>
      </c>
      <c r="H104" s="205">
        <f>G104</f>
        <v>8400.6560000000009</v>
      </c>
      <c r="I104" s="205"/>
      <c r="J104" s="205"/>
      <c r="K104" s="205"/>
      <c r="L104" s="205"/>
      <c r="M104" s="205"/>
      <c r="N104" s="205">
        <f t="shared" si="34"/>
        <v>0</v>
      </c>
      <c r="O104" s="205">
        <v>0</v>
      </c>
      <c r="P104" s="205"/>
      <c r="Q104" s="205"/>
      <c r="R104" s="205"/>
      <c r="S104" s="205"/>
      <c r="T104" s="205"/>
      <c r="U104" s="205"/>
      <c r="V104" s="205"/>
      <c r="W104" s="205">
        <f t="shared" si="35"/>
        <v>7560.6</v>
      </c>
      <c r="X104" s="205">
        <v>7560.6</v>
      </c>
      <c r="Y104" s="205"/>
      <c r="Z104" s="205">
        <f t="shared" si="36"/>
        <v>6500</v>
      </c>
      <c r="AA104" s="205">
        <v>6500</v>
      </c>
      <c r="AB104" s="205"/>
      <c r="AC104" s="197" t="s">
        <v>380</v>
      </c>
      <c r="AD104" s="219"/>
      <c r="AE104" s="117">
        <f t="shared" si="32"/>
        <v>0.77374909768951372</v>
      </c>
    </row>
    <row r="105" spans="1:31" ht="63">
      <c r="A105" s="153">
        <v>7</v>
      </c>
      <c r="B105" s="214" t="s">
        <v>332</v>
      </c>
      <c r="C105" s="215" t="s">
        <v>349</v>
      </c>
      <c r="D105" s="104"/>
      <c r="E105" s="168" t="s">
        <v>57</v>
      </c>
      <c r="F105" s="220" t="s">
        <v>361</v>
      </c>
      <c r="G105" s="205">
        <f>H105</f>
        <v>17991.055</v>
      </c>
      <c r="H105" s="205">
        <v>17991.055</v>
      </c>
      <c r="I105" s="205"/>
      <c r="J105" s="205"/>
      <c r="K105" s="205"/>
      <c r="L105" s="205"/>
      <c r="M105" s="205"/>
      <c r="N105" s="205"/>
      <c r="O105" s="205"/>
      <c r="P105" s="205"/>
      <c r="Q105" s="205"/>
      <c r="R105" s="205"/>
      <c r="S105" s="205"/>
      <c r="T105" s="205">
        <f>U105</f>
        <v>600</v>
      </c>
      <c r="U105" s="205">
        <v>600</v>
      </c>
      <c r="V105" s="205"/>
      <c r="W105" s="205">
        <f t="shared" si="35"/>
        <v>16191.9</v>
      </c>
      <c r="X105" s="205">
        <v>16191.9</v>
      </c>
      <c r="Y105" s="205"/>
      <c r="Z105" s="205">
        <f t="shared" si="36"/>
        <v>13700</v>
      </c>
      <c r="AA105" s="205">
        <v>13700</v>
      </c>
      <c r="AB105" s="205"/>
      <c r="AC105" s="197" t="s">
        <v>380</v>
      </c>
      <c r="AD105" s="219"/>
      <c r="AE105" s="117">
        <f t="shared" si="32"/>
        <v>0.79483943548613467</v>
      </c>
    </row>
    <row r="106" spans="1:31" ht="47.25">
      <c r="A106" s="153">
        <v>8</v>
      </c>
      <c r="B106" s="170" t="s">
        <v>414</v>
      </c>
      <c r="C106" s="221" t="s">
        <v>31</v>
      </c>
      <c r="D106" s="104"/>
      <c r="E106" s="84" t="s">
        <v>57</v>
      </c>
      <c r="F106" s="168" t="s">
        <v>415</v>
      </c>
      <c r="G106" s="222">
        <f>H106+I106</f>
        <v>31262</v>
      </c>
      <c r="H106" s="222">
        <v>10000</v>
      </c>
      <c r="I106" s="222">
        <v>21262</v>
      </c>
      <c r="J106" s="223"/>
      <c r="K106" s="223"/>
      <c r="L106" s="223"/>
      <c r="M106" s="223">
        <v>1100</v>
      </c>
      <c r="N106" s="223"/>
      <c r="O106" s="223"/>
      <c r="P106" s="223"/>
      <c r="Q106" s="223"/>
      <c r="R106" s="223"/>
      <c r="S106" s="223"/>
      <c r="T106" s="223"/>
      <c r="U106" s="223"/>
      <c r="V106" s="223"/>
      <c r="W106" s="223">
        <f t="shared" si="35"/>
        <v>10000</v>
      </c>
      <c r="X106" s="223">
        <v>10000</v>
      </c>
      <c r="Y106" s="223"/>
      <c r="Z106" s="223">
        <f t="shared" si="36"/>
        <v>8000</v>
      </c>
      <c r="AA106" s="223">
        <v>8000</v>
      </c>
      <c r="AB106" s="223"/>
      <c r="AC106" s="197" t="s">
        <v>380</v>
      </c>
      <c r="AD106" s="219"/>
      <c r="AE106" s="117">
        <f t="shared" si="32"/>
        <v>0.25590173373424607</v>
      </c>
    </row>
    <row r="107" spans="1:31" ht="31.5">
      <c r="A107" s="213" t="s">
        <v>37</v>
      </c>
      <c r="B107" s="208" t="s">
        <v>181</v>
      </c>
      <c r="C107" s="215"/>
      <c r="D107" s="215"/>
      <c r="E107" s="168"/>
      <c r="F107" s="215"/>
      <c r="G107" s="202">
        <f>SUM(G108:G111)</f>
        <v>15074.276</v>
      </c>
      <c r="H107" s="202">
        <f t="shared" ref="H107:AB107" si="37">SUM(H108:H111)</f>
        <v>15074.276</v>
      </c>
      <c r="I107" s="202">
        <f t="shared" si="37"/>
        <v>0</v>
      </c>
      <c r="J107" s="202">
        <f t="shared" si="37"/>
        <v>0</v>
      </c>
      <c r="K107" s="202">
        <f t="shared" si="37"/>
        <v>0</v>
      </c>
      <c r="L107" s="202">
        <f t="shared" si="37"/>
        <v>0</v>
      </c>
      <c r="M107" s="202">
        <f t="shared" si="37"/>
        <v>0</v>
      </c>
      <c r="N107" s="202">
        <f t="shared" si="37"/>
        <v>15907.02</v>
      </c>
      <c r="O107" s="202">
        <f t="shared" si="37"/>
        <v>15907.02</v>
      </c>
      <c r="P107" s="202">
        <f t="shared" si="37"/>
        <v>0</v>
      </c>
      <c r="Q107" s="202">
        <f t="shared" si="37"/>
        <v>0</v>
      </c>
      <c r="R107" s="202">
        <f t="shared" si="37"/>
        <v>0</v>
      </c>
      <c r="S107" s="202">
        <f t="shared" si="37"/>
        <v>0</v>
      </c>
      <c r="T107" s="202">
        <f t="shared" si="37"/>
        <v>0</v>
      </c>
      <c r="U107" s="202">
        <f t="shared" si="37"/>
        <v>0</v>
      </c>
      <c r="V107" s="202">
        <f t="shared" si="37"/>
        <v>0</v>
      </c>
      <c r="W107" s="202">
        <f t="shared" si="37"/>
        <v>12728.5</v>
      </c>
      <c r="X107" s="202">
        <f t="shared" si="37"/>
        <v>12728.5</v>
      </c>
      <c r="Y107" s="202">
        <f t="shared" si="37"/>
        <v>0</v>
      </c>
      <c r="Z107" s="202">
        <f t="shared" si="37"/>
        <v>11700</v>
      </c>
      <c r="AA107" s="202">
        <f>SUM(AA108:AA111)</f>
        <v>11700</v>
      </c>
      <c r="AB107" s="202">
        <f t="shared" si="37"/>
        <v>0</v>
      </c>
      <c r="AC107" s="197"/>
      <c r="AD107" s="219"/>
      <c r="AE107" s="117">
        <f t="shared" si="32"/>
        <v>0.77615667910021025</v>
      </c>
    </row>
    <row r="108" spans="1:31" ht="47.25">
      <c r="A108" s="153">
        <v>1</v>
      </c>
      <c r="B108" s="152" t="s">
        <v>333</v>
      </c>
      <c r="C108" s="195" t="s">
        <v>350</v>
      </c>
      <c r="D108" s="109"/>
      <c r="E108" s="196" t="s">
        <v>57</v>
      </c>
      <c r="F108" s="220" t="s">
        <v>362</v>
      </c>
      <c r="G108" s="205">
        <f>H108+I108</f>
        <v>5834.7089999999998</v>
      </c>
      <c r="H108" s="205">
        <v>5834.7089999999998</v>
      </c>
      <c r="I108" s="205"/>
      <c r="J108" s="205"/>
      <c r="K108" s="205">
        <v>0</v>
      </c>
      <c r="L108" s="205"/>
      <c r="M108" s="205"/>
      <c r="N108" s="205">
        <f>O108</f>
        <v>5419.35</v>
      </c>
      <c r="O108" s="224">
        <v>5419.35</v>
      </c>
      <c r="P108" s="205"/>
      <c r="Q108" s="205"/>
      <c r="R108" s="205"/>
      <c r="S108" s="205">
        <v>0</v>
      </c>
      <c r="T108" s="205"/>
      <c r="U108" s="205"/>
      <c r="V108" s="205"/>
      <c r="W108" s="205">
        <f>X108</f>
        <v>5251.2</v>
      </c>
      <c r="X108" s="205">
        <v>5251.2</v>
      </c>
      <c r="Y108" s="205"/>
      <c r="Z108" s="205">
        <f t="shared" si="36"/>
        <v>4500</v>
      </c>
      <c r="AA108" s="205">
        <v>4500</v>
      </c>
      <c r="AB108" s="205"/>
      <c r="AC108" s="197" t="s">
        <v>382</v>
      </c>
      <c r="AD108" s="219"/>
      <c r="AE108" s="117">
        <f t="shared" si="32"/>
        <v>0.77124668942358565</v>
      </c>
    </row>
    <row r="109" spans="1:31" ht="47.25">
      <c r="A109" s="153">
        <v>2</v>
      </c>
      <c r="B109" s="225" t="s">
        <v>334</v>
      </c>
      <c r="C109" s="220" t="s">
        <v>351</v>
      </c>
      <c r="D109" s="104"/>
      <c r="E109" s="220" t="s">
        <v>57</v>
      </c>
      <c r="F109" s="220" t="s">
        <v>363</v>
      </c>
      <c r="G109" s="205">
        <f>H109+I109</f>
        <v>3414.6030000000001</v>
      </c>
      <c r="H109" s="205">
        <v>3414.6030000000001</v>
      </c>
      <c r="I109" s="205"/>
      <c r="J109" s="205"/>
      <c r="K109" s="205"/>
      <c r="L109" s="205"/>
      <c r="M109" s="205"/>
      <c r="N109" s="205">
        <f>O109</f>
        <v>4500</v>
      </c>
      <c r="O109" s="224">
        <v>4500</v>
      </c>
      <c r="P109" s="205"/>
      <c r="Q109" s="205"/>
      <c r="R109" s="205"/>
      <c r="S109" s="205"/>
      <c r="T109" s="205"/>
      <c r="U109" s="205"/>
      <c r="V109" s="205"/>
      <c r="W109" s="205">
        <f>X109</f>
        <v>2234.8000000000002</v>
      </c>
      <c r="X109" s="205">
        <v>2234.8000000000002</v>
      </c>
      <c r="Y109" s="205"/>
      <c r="Z109" s="205">
        <f t="shared" si="36"/>
        <v>2700</v>
      </c>
      <c r="AA109" s="205">
        <v>2700</v>
      </c>
      <c r="AB109" s="205"/>
      <c r="AC109" s="147" t="s">
        <v>383</v>
      </c>
      <c r="AD109" s="219"/>
      <c r="AE109" s="117">
        <f t="shared" si="32"/>
        <v>0.79072149822395166</v>
      </c>
    </row>
    <row r="110" spans="1:31" ht="47.25">
      <c r="A110" s="153">
        <v>3</v>
      </c>
      <c r="B110" s="226" t="s">
        <v>335</v>
      </c>
      <c r="C110" s="215" t="s">
        <v>32</v>
      </c>
      <c r="D110" s="104"/>
      <c r="E110" s="220" t="s">
        <v>356</v>
      </c>
      <c r="F110" s="220" t="s">
        <v>364</v>
      </c>
      <c r="G110" s="205">
        <f>H110+I110</f>
        <v>2907.4</v>
      </c>
      <c r="H110" s="205">
        <v>2907.4</v>
      </c>
      <c r="I110" s="205"/>
      <c r="J110" s="205"/>
      <c r="K110" s="205"/>
      <c r="L110" s="205"/>
      <c r="M110" s="205"/>
      <c r="N110" s="205">
        <f>O110</f>
        <v>2994</v>
      </c>
      <c r="O110" s="205">
        <v>2994</v>
      </c>
      <c r="P110" s="205"/>
      <c r="Q110" s="205"/>
      <c r="R110" s="205"/>
      <c r="S110" s="205"/>
      <c r="T110" s="205"/>
      <c r="U110" s="205"/>
      <c r="V110" s="205"/>
      <c r="W110" s="205">
        <f>X110</f>
        <v>2616.6999999999998</v>
      </c>
      <c r="X110" s="205">
        <v>2616.6999999999998</v>
      </c>
      <c r="Y110" s="205"/>
      <c r="Z110" s="205">
        <f t="shared" si="36"/>
        <v>2200</v>
      </c>
      <c r="AA110" s="205">
        <v>2200</v>
      </c>
      <c r="AB110" s="205"/>
      <c r="AC110" s="147" t="s">
        <v>384</v>
      </c>
      <c r="AD110" s="219"/>
      <c r="AE110" s="117">
        <f t="shared" si="32"/>
        <v>0.75668982596134005</v>
      </c>
    </row>
    <row r="111" spans="1:31" ht="47.25">
      <c r="A111" s="153">
        <v>4</v>
      </c>
      <c r="B111" s="226" t="s">
        <v>336</v>
      </c>
      <c r="C111" s="215" t="s">
        <v>42</v>
      </c>
      <c r="D111" s="104"/>
      <c r="E111" s="220" t="s">
        <v>357</v>
      </c>
      <c r="F111" s="220" t="s">
        <v>365</v>
      </c>
      <c r="G111" s="205">
        <f>H111+I111</f>
        <v>2917.5639999999999</v>
      </c>
      <c r="H111" s="205">
        <v>2917.5639999999999</v>
      </c>
      <c r="I111" s="205"/>
      <c r="J111" s="205"/>
      <c r="K111" s="205"/>
      <c r="L111" s="205"/>
      <c r="M111" s="205"/>
      <c r="N111" s="227">
        <f>O111</f>
        <v>2993.67</v>
      </c>
      <c r="O111" s="224">
        <v>2993.67</v>
      </c>
      <c r="P111" s="205"/>
      <c r="Q111" s="205"/>
      <c r="R111" s="205"/>
      <c r="S111" s="205"/>
      <c r="T111" s="205"/>
      <c r="U111" s="205"/>
      <c r="V111" s="205"/>
      <c r="W111" s="205">
        <f>X111</f>
        <v>2625.8</v>
      </c>
      <c r="X111" s="205">
        <v>2625.8</v>
      </c>
      <c r="Y111" s="205"/>
      <c r="Z111" s="205">
        <f t="shared" si="36"/>
        <v>2300</v>
      </c>
      <c r="AA111" s="205">
        <v>2300</v>
      </c>
      <c r="AB111" s="205"/>
      <c r="AC111" s="147" t="s">
        <v>385</v>
      </c>
      <c r="AD111" s="104"/>
      <c r="AE111" s="117">
        <f t="shared" si="32"/>
        <v>0.78832889355640534</v>
      </c>
    </row>
    <row r="112" spans="1:31" ht="23.25">
      <c r="A112" s="209" t="s">
        <v>39</v>
      </c>
      <c r="B112" s="208" t="s">
        <v>183</v>
      </c>
      <c r="C112" s="215"/>
      <c r="D112" s="215"/>
      <c r="E112" s="220"/>
      <c r="F112" s="220"/>
      <c r="G112" s="202">
        <f>SUM(G114:G126)</f>
        <v>33012.034</v>
      </c>
      <c r="H112" s="202">
        <f t="shared" ref="H112:AB112" si="38">SUM(H114:H126)</f>
        <v>33012.034</v>
      </c>
      <c r="I112" s="202">
        <f t="shared" si="38"/>
        <v>0</v>
      </c>
      <c r="J112" s="202">
        <f t="shared" si="38"/>
        <v>564</v>
      </c>
      <c r="K112" s="202">
        <f t="shared" si="38"/>
        <v>0</v>
      </c>
      <c r="L112" s="202">
        <f t="shared" si="38"/>
        <v>0</v>
      </c>
      <c r="M112" s="202">
        <f t="shared" si="38"/>
        <v>0</v>
      </c>
      <c r="N112" s="202">
        <f t="shared" si="38"/>
        <v>33805</v>
      </c>
      <c r="O112" s="202">
        <f t="shared" si="38"/>
        <v>33805</v>
      </c>
      <c r="P112" s="202">
        <f t="shared" si="38"/>
        <v>0</v>
      </c>
      <c r="Q112" s="202">
        <f t="shared" si="38"/>
        <v>0</v>
      </c>
      <c r="R112" s="202">
        <f t="shared" si="38"/>
        <v>0</v>
      </c>
      <c r="S112" s="202">
        <f t="shared" si="38"/>
        <v>0</v>
      </c>
      <c r="T112" s="202">
        <f t="shared" si="38"/>
        <v>460</v>
      </c>
      <c r="U112" s="202">
        <f t="shared" si="38"/>
        <v>460</v>
      </c>
      <c r="V112" s="202">
        <f t="shared" si="38"/>
        <v>0</v>
      </c>
      <c r="W112" s="202">
        <f t="shared" si="38"/>
        <v>29717.5</v>
      </c>
      <c r="X112" s="202">
        <f t="shared" si="38"/>
        <v>29717.5</v>
      </c>
      <c r="Y112" s="202">
        <f t="shared" si="38"/>
        <v>0</v>
      </c>
      <c r="Z112" s="202">
        <f t="shared" si="38"/>
        <v>22530</v>
      </c>
      <c r="AA112" s="202">
        <f>SUM(AA114:AA126)</f>
        <v>22530</v>
      </c>
      <c r="AB112" s="202">
        <f t="shared" si="38"/>
        <v>0</v>
      </c>
      <c r="AC112" s="212"/>
      <c r="AD112" s="219"/>
      <c r="AE112" s="117">
        <f t="shared" si="32"/>
        <v>0.69641270816575551</v>
      </c>
    </row>
    <row r="113" spans="1:31" ht="23.25">
      <c r="A113" s="206"/>
      <c r="B113" s="228" t="s">
        <v>33</v>
      </c>
      <c r="C113" s="229"/>
      <c r="D113" s="230"/>
      <c r="E113" s="230"/>
      <c r="F113" s="205"/>
      <c r="G113" s="205"/>
      <c r="H113" s="205"/>
      <c r="I113" s="205"/>
      <c r="J113" s="205"/>
      <c r="K113" s="205"/>
      <c r="L113" s="205"/>
      <c r="M113" s="205"/>
      <c r="N113" s="205"/>
      <c r="O113" s="205"/>
      <c r="P113" s="205"/>
      <c r="Q113" s="205"/>
      <c r="R113" s="205"/>
      <c r="S113" s="205"/>
      <c r="T113" s="205"/>
      <c r="U113" s="205"/>
      <c r="V113" s="205"/>
      <c r="W113" s="107"/>
      <c r="X113" s="107"/>
      <c r="Y113" s="107"/>
      <c r="Z113" s="107"/>
      <c r="AA113" s="107"/>
      <c r="AB113" s="107"/>
      <c r="AC113" s="107"/>
      <c r="AD113" s="105"/>
      <c r="AE113" s="117" t="e">
        <f t="shared" si="32"/>
        <v>#DIV/0!</v>
      </c>
    </row>
    <row r="114" spans="1:31" ht="63">
      <c r="A114" s="217">
        <v>1</v>
      </c>
      <c r="B114" s="170" t="s">
        <v>337</v>
      </c>
      <c r="C114" s="168" t="s">
        <v>352</v>
      </c>
      <c r="D114" s="76"/>
      <c r="E114" s="84" t="s">
        <v>57</v>
      </c>
      <c r="F114" s="112" t="s">
        <v>366</v>
      </c>
      <c r="G114" s="205">
        <f>H114</f>
        <v>3994.5859999999998</v>
      </c>
      <c r="H114" s="205">
        <v>3994.5859999999998</v>
      </c>
      <c r="I114" s="205"/>
      <c r="J114" s="205"/>
      <c r="K114" s="205"/>
      <c r="L114" s="205"/>
      <c r="M114" s="205"/>
      <c r="N114" s="205">
        <f>O114</f>
        <v>3600</v>
      </c>
      <c r="O114" s="205">
        <v>3600</v>
      </c>
      <c r="P114" s="205"/>
      <c r="Q114" s="205"/>
      <c r="R114" s="205"/>
      <c r="S114" s="205"/>
      <c r="T114" s="205">
        <f>U114</f>
        <v>100</v>
      </c>
      <c r="U114" s="205">
        <v>100</v>
      </c>
      <c r="V114" s="205"/>
      <c r="W114" s="205">
        <f>X114</f>
        <v>3595.1</v>
      </c>
      <c r="X114" s="205">
        <v>3595.1</v>
      </c>
      <c r="Y114" s="205"/>
      <c r="Z114" s="205">
        <f>AA114</f>
        <v>2700</v>
      </c>
      <c r="AA114" s="205">
        <v>2700</v>
      </c>
      <c r="AB114" s="205"/>
      <c r="AC114" s="211" t="s">
        <v>381</v>
      </c>
      <c r="AD114" s="76"/>
      <c r="AE114" s="117">
        <f t="shared" si="32"/>
        <v>0.70094873411162006</v>
      </c>
    </row>
    <row r="115" spans="1:31" ht="23.25">
      <c r="A115" s="206"/>
      <c r="B115" s="228" t="s">
        <v>184</v>
      </c>
      <c r="C115" s="229"/>
      <c r="D115" s="230"/>
      <c r="E115" s="230"/>
      <c r="F115" s="205"/>
      <c r="G115" s="205"/>
      <c r="H115" s="205"/>
      <c r="I115" s="205"/>
      <c r="J115" s="205"/>
      <c r="K115" s="205"/>
      <c r="L115" s="205"/>
      <c r="M115" s="205"/>
      <c r="N115" s="205"/>
      <c r="O115" s="205"/>
      <c r="P115" s="205"/>
      <c r="Q115" s="205"/>
      <c r="R115" s="205"/>
      <c r="S115" s="205"/>
      <c r="T115" s="205"/>
      <c r="U115" s="205"/>
      <c r="V115" s="205"/>
      <c r="W115" s="205">
        <f t="shared" ref="W115:W126" si="39">X115</f>
        <v>0</v>
      </c>
      <c r="X115" s="107"/>
      <c r="Y115" s="107"/>
      <c r="Z115" s="107"/>
      <c r="AA115" s="107"/>
      <c r="AB115" s="107"/>
      <c r="AC115" s="107"/>
      <c r="AD115" s="105"/>
      <c r="AE115" s="117" t="e">
        <f t="shared" si="32"/>
        <v>#DIV/0!</v>
      </c>
    </row>
    <row r="116" spans="1:31" ht="63">
      <c r="A116" s="75">
        <v>1</v>
      </c>
      <c r="B116" s="231" t="s">
        <v>338</v>
      </c>
      <c r="C116" s="218" t="s">
        <v>33</v>
      </c>
      <c r="D116" s="218"/>
      <c r="E116" s="84" t="s">
        <v>57</v>
      </c>
      <c r="F116" s="218" t="s">
        <v>367</v>
      </c>
      <c r="G116" s="205">
        <f>H116</f>
        <v>1121.4369999999999</v>
      </c>
      <c r="H116" s="205">
        <v>1121.4369999999999</v>
      </c>
      <c r="I116" s="205"/>
      <c r="J116" s="205"/>
      <c r="K116" s="205"/>
      <c r="L116" s="205"/>
      <c r="M116" s="205"/>
      <c r="N116" s="205">
        <f>O116</f>
        <v>1350</v>
      </c>
      <c r="O116" s="205">
        <v>1350</v>
      </c>
      <c r="P116" s="205">
        <f>Q116</f>
        <v>0</v>
      </c>
      <c r="Q116" s="205"/>
      <c r="R116" s="205"/>
      <c r="S116" s="205">
        <f>T116</f>
        <v>0</v>
      </c>
      <c r="T116" s="205"/>
      <c r="U116" s="205"/>
      <c r="V116" s="205"/>
      <c r="W116" s="205">
        <f t="shared" si="39"/>
        <v>1009.3</v>
      </c>
      <c r="X116" s="205">
        <v>1009.3</v>
      </c>
      <c r="Y116" s="205"/>
      <c r="Z116" s="205">
        <f>AA116</f>
        <v>780</v>
      </c>
      <c r="AA116" s="205">
        <v>780</v>
      </c>
      <c r="AB116" s="205"/>
      <c r="AC116" s="232" t="s">
        <v>386</v>
      </c>
      <c r="AD116" s="233"/>
      <c r="AE116" s="117">
        <f t="shared" si="32"/>
        <v>0.69553617367716603</v>
      </c>
    </row>
    <row r="117" spans="1:31" ht="63">
      <c r="A117" s="75">
        <v>2</v>
      </c>
      <c r="B117" s="231" t="s">
        <v>339</v>
      </c>
      <c r="C117" s="218" t="s">
        <v>38</v>
      </c>
      <c r="D117" s="218"/>
      <c r="E117" s="84" t="s">
        <v>57</v>
      </c>
      <c r="F117" s="218" t="s">
        <v>368</v>
      </c>
      <c r="G117" s="205">
        <f>H117</f>
        <v>1982.069</v>
      </c>
      <c r="H117" s="205">
        <v>1982.069</v>
      </c>
      <c r="I117" s="205"/>
      <c r="J117" s="205"/>
      <c r="K117" s="205"/>
      <c r="L117" s="205"/>
      <c r="M117" s="205"/>
      <c r="N117" s="205">
        <f t="shared" ref="N117:N123" si="40">O117</f>
        <v>1800</v>
      </c>
      <c r="O117" s="205">
        <v>1800</v>
      </c>
      <c r="P117" s="205">
        <f>Q117</f>
        <v>0</v>
      </c>
      <c r="Q117" s="205"/>
      <c r="R117" s="205"/>
      <c r="S117" s="205">
        <f>T117</f>
        <v>0</v>
      </c>
      <c r="T117" s="205"/>
      <c r="U117" s="205"/>
      <c r="V117" s="205"/>
      <c r="W117" s="205">
        <f t="shared" si="39"/>
        <v>1783.9</v>
      </c>
      <c r="X117" s="205">
        <v>1783.9</v>
      </c>
      <c r="Y117" s="205"/>
      <c r="Z117" s="205">
        <f t="shared" ref="Z117:Z123" si="41">AA117</f>
        <v>1350</v>
      </c>
      <c r="AA117" s="205">
        <v>1350</v>
      </c>
      <c r="AB117" s="205"/>
      <c r="AC117" s="232" t="s">
        <v>386</v>
      </c>
      <c r="AD117" s="233"/>
      <c r="AE117" s="117">
        <f t="shared" si="32"/>
        <v>0.68110645996683261</v>
      </c>
    </row>
    <row r="118" spans="1:31" ht="63">
      <c r="A118" s="196">
        <v>3</v>
      </c>
      <c r="B118" s="234" t="s">
        <v>340</v>
      </c>
      <c r="C118" s="196" t="s">
        <v>353</v>
      </c>
      <c r="D118" s="104"/>
      <c r="E118" s="207" t="s">
        <v>57</v>
      </c>
      <c r="F118" s="218" t="s">
        <v>369</v>
      </c>
      <c r="G118" s="205">
        <f>H118</f>
        <v>2271.3119999999999</v>
      </c>
      <c r="H118" s="205">
        <v>2271.3119999999999</v>
      </c>
      <c r="I118" s="205"/>
      <c r="J118" s="205"/>
      <c r="K118" s="205"/>
      <c r="L118" s="205"/>
      <c r="M118" s="205"/>
      <c r="N118" s="205">
        <f t="shared" si="40"/>
        <v>2215</v>
      </c>
      <c r="O118" s="205">
        <v>2215</v>
      </c>
      <c r="P118" s="205"/>
      <c r="Q118" s="205"/>
      <c r="R118" s="205"/>
      <c r="S118" s="205"/>
      <c r="T118" s="205">
        <f t="shared" ref="T118:T123" si="42">U118</f>
        <v>90</v>
      </c>
      <c r="U118" s="205">
        <v>90</v>
      </c>
      <c r="V118" s="205"/>
      <c r="W118" s="205">
        <f t="shared" si="39"/>
        <v>2044.2</v>
      </c>
      <c r="X118" s="205">
        <v>2044.2</v>
      </c>
      <c r="Y118" s="205"/>
      <c r="Z118" s="205">
        <f t="shared" si="41"/>
        <v>1500</v>
      </c>
      <c r="AA118" s="205">
        <v>1500</v>
      </c>
      <c r="AB118" s="205"/>
      <c r="AC118" s="232" t="s">
        <v>386</v>
      </c>
      <c r="AD118" s="233"/>
      <c r="AE118" s="117">
        <f t="shared" si="32"/>
        <v>0.70003592637207046</v>
      </c>
    </row>
    <row r="119" spans="1:31" ht="78.75">
      <c r="A119" s="196">
        <v>4</v>
      </c>
      <c r="B119" s="234" t="s">
        <v>341</v>
      </c>
      <c r="C119" s="210" t="s">
        <v>354</v>
      </c>
      <c r="D119" s="104"/>
      <c r="E119" s="207" t="s">
        <v>57</v>
      </c>
      <c r="F119" s="218" t="s">
        <v>370</v>
      </c>
      <c r="G119" s="205">
        <f>H119</f>
        <v>3000</v>
      </c>
      <c r="H119" s="205">
        <v>3000</v>
      </c>
      <c r="I119" s="205"/>
      <c r="J119" s="205"/>
      <c r="K119" s="205"/>
      <c r="L119" s="205"/>
      <c r="M119" s="205"/>
      <c r="N119" s="205">
        <f t="shared" si="40"/>
        <v>2700</v>
      </c>
      <c r="O119" s="205">
        <v>2700</v>
      </c>
      <c r="P119" s="205"/>
      <c r="Q119" s="205"/>
      <c r="R119" s="205"/>
      <c r="S119" s="205"/>
      <c r="T119" s="205">
        <f t="shared" si="42"/>
        <v>0</v>
      </c>
      <c r="U119" s="205"/>
      <c r="V119" s="205"/>
      <c r="W119" s="205">
        <f t="shared" si="39"/>
        <v>2700</v>
      </c>
      <c r="X119" s="205">
        <v>2700</v>
      </c>
      <c r="Y119" s="205"/>
      <c r="Z119" s="205">
        <f t="shared" si="41"/>
        <v>2100</v>
      </c>
      <c r="AA119" s="205">
        <v>2100</v>
      </c>
      <c r="AB119" s="205"/>
      <c r="AC119" s="232" t="s">
        <v>386</v>
      </c>
      <c r="AD119" s="233"/>
      <c r="AE119" s="117">
        <f t="shared" si="32"/>
        <v>0.7</v>
      </c>
    </row>
    <row r="120" spans="1:31" ht="23.25">
      <c r="A120" s="206"/>
      <c r="B120" s="228" t="s">
        <v>30</v>
      </c>
      <c r="C120" s="229"/>
      <c r="D120" s="230"/>
      <c r="E120" s="230"/>
      <c r="F120" s="205"/>
      <c r="G120" s="205"/>
      <c r="H120" s="205"/>
      <c r="I120" s="205"/>
      <c r="J120" s="205"/>
      <c r="K120" s="205"/>
      <c r="L120" s="205"/>
      <c r="M120" s="205"/>
      <c r="N120" s="205">
        <f t="shared" si="40"/>
        <v>0</v>
      </c>
      <c r="O120" s="205"/>
      <c r="P120" s="205"/>
      <c r="Q120" s="205"/>
      <c r="R120" s="205"/>
      <c r="S120" s="205"/>
      <c r="T120" s="205">
        <f t="shared" si="42"/>
        <v>0</v>
      </c>
      <c r="U120" s="205"/>
      <c r="V120" s="205"/>
      <c r="W120" s="205">
        <f t="shared" si="39"/>
        <v>0</v>
      </c>
      <c r="X120" s="205"/>
      <c r="Y120" s="205"/>
      <c r="Z120" s="205">
        <f t="shared" si="41"/>
        <v>0</v>
      </c>
      <c r="AA120" s="205"/>
      <c r="AB120" s="205"/>
      <c r="AC120" s="107"/>
      <c r="AD120" s="233"/>
      <c r="AE120" s="117" t="e">
        <f t="shared" si="32"/>
        <v>#DIV/0!</v>
      </c>
    </row>
    <row r="121" spans="1:31" ht="63">
      <c r="A121" s="168">
        <v>1</v>
      </c>
      <c r="B121" s="103" t="s">
        <v>342</v>
      </c>
      <c r="C121" s="168" t="s">
        <v>95</v>
      </c>
      <c r="D121" s="168"/>
      <c r="E121" s="207" t="s">
        <v>57</v>
      </c>
      <c r="F121" s="168" t="s">
        <v>371</v>
      </c>
      <c r="G121" s="205">
        <f>H121</f>
        <v>1190.5630000000001</v>
      </c>
      <c r="H121" s="205">
        <v>1190.5630000000001</v>
      </c>
      <c r="I121" s="205"/>
      <c r="J121" s="205"/>
      <c r="K121" s="205"/>
      <c r="L121" s="205"/>
      <c r="M121" s="205"/>
      <c r="N121" s="205">
        <f t="shared" si="40"/>
        <v>1530</v>
      </c>
      <c r="O121" s="205">
        <v>1530</v>
      </c>
      <c r="P121" s="205"/>
      <c r="Q121" s="205"/>
      <c r="R121" s="205"/>
      <c r="S121" s="205"/>
      <c r="T121" s="205">
        <f t="shared" si="42"/>
        <v>70</v>
      </c>
      <c r="U121" s="205">
        <v>70</v>
      </c>
      <c r="V121" s="205"/>
      <c r="W121" s="205">
        <f t="shared" si="39"/>
        <v>1071.5</v>
      </c>
      <c r="X121" s="205">
        <v>1071.5</v>
      </c>
      <c r="Y121" s="205"/>
      <c r="Z121" s="205">
        <f t="shared" si="41"/>
        <v>800</v>
      </c>
      <c r="AA121" s="205">
        <v>800</v>
      </c>
      <c r="AB121" s="205"/>
      <c r="AC121" s="232" t="s">
        <v>387</v>
      </c>
      <c r="AD121" s="233"/>
      <c r="AE121" s="117">
        <f t="shared" si="32"/>
        <v>0.73074671394961876</v>
      </c>
    </row>
    <row r="122" spans="1:31" ht="63">
      <c r="A122" s="168">
        <v>2</v>
      </c>
      <c r="B122" s="103" t="s">
        <v>343</v>
      </c>
      <c r="C122" s="168" t="s">
        <v>95</v>
      </c>
      <c r="D122" s="168"/>
      <c r="E122" s="207" t="s">
        <v>57</v>
      </c>
      <c r="F122" s="168" t="s">
        <v>372</v>
      </c>
      <c r="G122" s="205">
        <f>H122</f>
        <v>1170.4649999999999</v>
      </c>
      <c r="H122" s="205">
        <v>1170.4649999999999</v>
      </c>
      <c r="I122" s="205"/>
      <c r="J122" s="205"/>
      <c r="K122" s="205"/>
      <c r="L122" s="205"/>
      <c r="M122" s="205"/>
      <c r="N122" s="205">
        <f t="shared" si="40"/>
        <v>1530</v>
      </c>
      <c r="O122" s="205">
        <v>1530</v>
      </c>
      <c r="P122" s="205"/>
      <c r="Q122" s="205"/>
      <c r="R122" s="205"/>
      <c r="S122" s="205">
        <f>T122</f>
        <v>0</v>
      </c>
      <c r="T122" s="205">
        <f t="shared" si="42"/>
        <v>0</v>
      </c>
      <c r="U122" s="205"/>
      <c r="V122" s="205"/>
      <c r="W122" s="205">
        <f t="shared" si="39"/>
        <v>1059.7</v>
      </c>
      <c r="X122" s="205">
        <v>1059.7</v>
      </c>
      <c r="Y122" s="205"/>
      <c r="Z122" s="205">
        <f t="shared" si="41"/>
        <v>800</v>
      </c>
      <c r="AA122" s="205">
        <v>800</v>
      </c>
      <c r="AB122" s="205"/>
      <c r="AC122" s="232" t="s">
        <v>387</v>
      </c>
      <c r="AD122" s="233"/>
      <c r="AE122" s="117">
        <f t="shared" si="32"/>
        <v>0.68348904068041338</v>
      </c>
    </row>
    <row r="123" spans="1:31" ht="63">
      <c r="A123" s="168">
        <v>3</v>
      </c>
      <c r="B123" s="103" t="s">
        <v>344</v>
      </c>
      <c r="C123" s="168" t="s">
        <v>42</v>
      </c>
      <c r="D123" s="168"/>
      <c r="E123" s="207" t="s">
        <v>57</v>
      </c>
      <c r="F123" s="168" t="s">
        <v>373</v>
      </c>
      <c r="G123" s="205">
        <f>H123</f>
        <v>1868.076</v>
      </c>
      <c r="H123" s="205">
        <v>1868.076</v>
      </c>
      <c r="I123" s="205"/>
      <c r="J123" s="205"/>
      <c r="K123" s="205"/>
      <c r="L123" s="205"/>
      <c r="M123" s="205"/>
      <c r="N123" s="205">
        <f t="shared" si="40"/>
        <v>1710</v>
      </c>
      <c r="O123" s="205">
        <v>1710</v>
      </c>
      <c r="P123" s="205"/>
      <c r="Q123" s="205"/>
      <c r="R123" s="205"/>
      <c r="S123" s="205">
        <f>T123</f>
        <v>0</v>
      </c>
      <c r="T123" s="205">
        <f t="shared" si="42"/>
        <v>0</v>
      </c>
      <c r="U123" s="205"/>
      <c r="V123" s="205"/>
      <c r="W123" s="205">
        <f t="shared" si="39"/>
        <v>1681.3</v>
      </c>
      <c r="X123" s="205">
        <v>1681.3</v>
      </c>
      <c r="Y123" s="205"/>
      <c r="Z123" s="205">
        <f t="shared" si="41"/>
        <v>1300</v>
      </c>
      <c r="AA123" s="205">
        <v>1300</v>
      </c>
      <c r="AB123" s="205"/>
      <c r="AC123" s="232" t="s">
        <v>387</v>
      </c>
      <c r="AD123" s="233"/>
      <c r="AE123" s="117">
        <f t="shared" ref="AE123:AE133" si="43">(K123+Q123+T123+Z123)/G123</f>
        <v>0.6959031645393442</v>
      </c>
    </row>
    <row r="124" spans="1:31" ht="23.25">
      <c r="A124" s="145"/>
      <c r="B124" s="228" t="s">
        <v>31</v>
      </c>
      <c r="C124" s="145"/>
      <c r="D124" s="145"/>
      <c r="E124" s="145"/>
      <c r="F124" s="202"/>
      <c r="G124" s="205"/>
      <c r="H124" s="205"/>
      <c r="I124" s="205"/>
      <c r="J124" s="205"/>
      <c r="K124" s="205"/>
      <c r="L124" s="205"/>
      <c r="M124" s="205"/>
      <c r="N124" s="205"/>
      <c r="O124" s="205"/>
      <c r="P124" s="205"/>
      <c r="Q124" s="205"/>
      <c r="R124" s="205"/>
      <c r="S124" s="205"/>
      <c r="T124" s="205"/>
      <c r="U124" s="205"/>
      <c r="V124" s="205"/>
      <c r="W124" s="205">
        <f t="shared" si="39"/>
        <v>0</v>
      </c>
      <c r="X124" s="205"/>
      <c r="Y124" s="205"/>
      <c r="Z124" s="205"/>
      <c r="AA124" s="205"/>
      <c r="AB124" s="205"/>
      <c r="AC124" s="118"/>
      <c r="AD124" s="118"/>
      <c r="AE124" s="117" t="e">
        <f t="shared" si="43"/>
        <v>#DIV/0!</v>
      </c>
    </row>
    <row r="125" spans="1:31" ht="63">
      <c r="A125" s="153">
        <v>1</v>
      </c>
      <c r="B125" s="76" t="s">
        <v>192</v>
      </c>
      <c r="C125" s="84" t="s">
        <v>185</v>
      </c>
      <c r="D125" s="84"/>
      <c r="E125" s="84" t="s">
        <v>52</v>
      </c>
      <c r="F125" s="130" t="s">
        <v>374</v>
      </c>
      <c r="G125" s="205">
        <v>13250</v>
      </c>
      <c r="H125" s="205">
        <f>G125</f>
        <v>13250</v>
      </c>
      <c r="I125" s="205"/>
      <c r="J125" s="205">
        <v>564</v>
      </c>
      <c r="K125" s="205"/>
      <c r="L125" s="205"/>
      <c r="M125" s="205"/>
      <c r="N125" s="205">
        <f>O125</f>
        <v>13320</v>
      </c>
      <c r="O125" s="205">
        <v>13320</v>
      </c>
      <c r="P125" s="205"/>
      <c r="Q125" s="205"/>
      <c r="R125" s="205"/>
      <c r="S125" s="205"/>
      <c r="T125" s="205">
        <v>200</v>
      </c>
      <c r="U125" s="205">
        <v>200</v>
      </c>
      <c r="V125" s="205"/>
      <c r="W125" s="205">
        <f t="shared" si="39"/>
        <v>11925.3</v>
      </c>
      <c r="X125" s="205">
        <v>11925.3</v>
      </c>
      <c r="Y125" s="205"/>
      <c r="Z125" s="205">
        <v>9000</v>
      </c>
      <c r="AA125" s="205">
        <f>Z125</f>
        <v>9000</v>
      </c>
      <c r="AB125" s="205"/>
      <c r="AC125" s="211" t="s">
        <v>379</v>
      </c>
      <c r="AD125" s="219"/>
      <c r="AE125" s="117">
        <f t="shared" si="43"/>
        <v>0.69433962264150939</v>
      </c>
    </row>
    <row r="126" spans="1:31" ht="63">
      <c r="A126" s="153">
        <v>2</v>
      </c>
      <c r="B126" s="76" t="s">
        <v>345</v>
      </c>
      <c r="C126" s="84" t="s">
        <v>185</v>
      </c>
      <c r="D126" s="84"/>
      <c r="E126" s="84" t="s">
        <v>52</v>
      </c>
      <c r="F126" s="130" t="s">
        <v>375</v>
      </c>
      <c r="G126" s="205">
        <v>3163.5259999999998</v>
      </c>
      <c r="H126" s="205">
        <f>G126</f>
        <v>3163.5259999999998</v>
      </c>
      <c r="I126" s="205"/>
      <c r="J126" s="205"/>
      <c r="K126" s="205"/>
      <c r="L126" s="205"/>
      <c r="M126" s="205"/>
      <c r="N126" s="205">
        <f>O126</f>
        <v>4050</v>
      </c>
      <c r="O126" s="205">
        <v>4050</v>
      </c>
      <c r="P126" s="205"/>
      <c r="Q126" s="205"/>
      <c r="R126" s="205"/>
      <c r="S126" s="205"/>
      <c r="T126" s="205"/>
      <c r="U126" s="205"/>
      <c r="V126" s="205"/>
      <c r="W126" s="205">
        <f t="shared" si="39"/>
        <v>2847.2</v>
      </c>
      <c r="X126" s="205">
        <v>2847.2</v>
      </c>
      <c r="Y126" s="205"/>
      <c r="Z126" s="205">
        <v>2200</v>
      </c>
      <c r="AA126" s="205">
        <f>Z126</f>
        <v>2200</v>
      </c>
      <c r="AB126" s="205"/>
      <c r="AC126" s="211" t="s">
        <v>379</v>
      </c>
      <c r="AD126" s="235"/>
      <c r="AE126" s="117">
        <f t="shared" si="43"/>
        <v>0.69542655884604709</v>
      </c>
    </row>
    <row r="127" spans="1:31" ht="48" customHeight="1">
      <c r="A127" s="209">
        <v>2</v>
      </c>
      <c r="B127" s="208" t="s">
        <v>193</v>
      </c>
      <c r="C127" s="204"/>
      <c r="D127" s="204"/>
      <c r="E127" s="203"/>
      <c r="F127" s="203"/>
      <c r="G127" s="202">
        <f>G128+G130+G132</f>
        <v>95250</v>
      </c>
      <c r="H127" s="202">
        <f t="shared" ref="H127:AB127" si="44">H128+H130+H132</f>
        <v>95250</v>
      </c>
      <c r="I127" s="202">
        <f t="shared" si="44"/>
        <v>0</v>
      </c>
      <c r="J127" s="202">
        <f t="shared" si="44"/>
        <v>0</v>
      </c>
      <c r="K127" s="202">
        <f t="shared" si="44"/>
        <v>0</v>
      </c>
      <c r="L127" s="202">
        <f t="shared" si="44"/>
        <v>0</v>
      </c>
      <c r="M127" s="202">
        <f t="shared" si="44"/>
        <v>0</v>
      </c>
      <c r="N127" s="202">
        <f t="shared" si="44"/>
        <v>18675</v>
      </c>
      <c r="O127" s="202">
        <f t="shared" si="44"/>
        <v>18675</v>
      </c>
      <c r="P127" s="202">
        <f t="shared" si="44"/>
        <v>0</v>
      </c>
      <c r="Q127" s="202">
        <f t="shared" si="44"/>
        <v>0</v>
      </c>
      <c r="R127" s="202">
        <f t="shared" si="44"/>
        <v>0</v>
      </c>
      <c r="S127" s="202">
        <f t="shared" si="44"/>
        <v>0</v>
      </c>
      <c r="T127" s="202">
        <f t="shared" si="44"/>
        <v>0</v>
      </c>
      <c r="U127" s="202">
        <f t="shared" si="44"/>
        <v>0</v>
      </c>
      <c r="V127" s="202">
        <f t="shared" si="44"/>
        <v>0</v>
      </c>
      <c r="W127" s="202">
        <f t="shared" si="44"/>
        <v>93175</v>
      </c>
      <c r="X127" s="202">
        <f t="shared" si="44"/>
        <v>93175</v>
      </c>
      <c r="Y127" s="202">
        <f t="shared" si="44"/>
        <v>0</v>
      </c>
      <c r="Z127" s="202">
        <f t="shared" si="44"/>
        <v>5900</v>
      </c>
      <c r="AA127" s="202">
        <f t="shared" si="44"/>
        <v>5900</v>
      </c>
      <c r="AB127" s="202">
        <f t="shared" si="44"/>
        <v>0</v>
      </c>
      <c r="AC127" s="203"/>
      <c r="AD127" s="219"/>
      <c r="AE127" s="117">
        <f t="shared" si="43"/>
        <v>6.1942257217847768E-2</v>
      </c>
    </row>
    <row r="128" spans="1:31" ht="23.25">
      <c r="A128" s="209" t="s">
        <v>26</v>
      </c>
      <c r="B128" s="208" t="s">
        <v>182</v>
      </c>
      <c r="C128" s="204"/>
      <c r="D128" s="204"/>
      <c r="E128" s="203"/>
      <c r="F128" s="203"/>
      <c r="G128" s="202">
        <f>G129</f>
        <v>74500</v>
      </c>
      <c r="H128" s="202">
        <f t="shared" ref="H128:AB128" si="45">H129</f>
        <v>74500</v>
      </c>
      <c r="I128" s="202">
        <f t="shared" si="45"/>
        <v>0</v>
      </c>
      <c r="J128" s="202">
        <f t="shared" si="45"/>
        <v>0</v>
      </c>
      <c r="K128" s="202">
        <f t="shared" si="45"/>
        <v>0</v>
      </c>
      <c r="L128" s="202">
        <f t="shared" si="45"/>
        <v>0</v>
      </c>
      <c r="M128" s="202">
        <f t="shared" si="45"/>
        <v>0</v>
      </c>
      <c r="N128" s="202">
        <f t="shared" si="45"/>
        <v>0</v>
      </c>
      <c r="O128" s="202">
        <f t="shared" si="45"/>
        <v>0</v>
      </c>
      <c r="P128" s="202">
        <f t="shared" si="45"/>
        <v>0</v>
      </c>
      <c r="Q128" s="202">
        <f t="shared" si="45"/>
        <v>0</v>
      </c>
      <c r="R128" s="202">
        <f t="shared" si="45"/>
        <v>0</v>
      </c>
      <c r="S128" s="202">
        <f t="shared" si="45"/>
        <v>0</v>
      </c>
      <c r="T128" s="202">
        <f t="shared" si="45"/>
        <v>0</v>
      </c>
      <c r="U128" s="202">
        <f t="shared" si="45"/>
        <v>0</v>
      </c>
      <c r="V128" s="202">
        <f t="shared" si="45"/>
        <v>0</v>
      </c>
      <c r="W128" s="202">
        <f t="shared" si="45"/>
        <v>74500</v>
      </c>
      <c r="X128" s="202">
        <f t="shared" si="45"/>
        <v>74500</v>
      </c>
      <c r="Y128" s="202">
        <f t="shared" si="45"/>
        <v>0</v>
      </c>
      <c r="Z128" s="202">
        <f t="shared" si="45"/>
        <v>5000</v>
      </c>
      <c r="AA128" s="202">
        <f>AA129</f>
        <v>5000</v>
      </c>
      <c r="AB128" s="202">
        <f t="shared" si="45"/>
        <v>0</v>
      </c>
      <c r="AC128" s="203"/>
      <c r="AD128" s="204"/>
      <c r="AE128" s="117">
        <f t="shared" si="43"/>
        <v>6.7114093959731544E-2</v>
      </c>
    </row>
    <row r="129" spans="1:31" ht="47.25">
      <c r="A129" s="153">
        <v>1</v>
      </c>
      <c r="B129" s="214" t="s">
        <v>346</v>
      </c>
      <c r="C129" s="215" t="s">
        <v>355</v>
      </c>
      <c r="D129" s="168"/>
      <c r="E129" s="168" t="s">
        <v>65</v>
      </c>
      <c r="F129" s="168" t="s">
        <v>376</v>
      </c>
      <c r="G129" s="205">
        <v>74500</v>
      </c>
      <c r="H129" s="205">
        <f>G129</f>
        <v>74500</v>
      </c>
      <c r="I129" s="205"/>
      <c r="J129" s="205"/>
      <c r="K129" s="205"/>
      <c r="L129" s="205"/>
      <c r="M129" s="205"/>
      <c r="N129" s="205"/>
      <c r="O129" s="205"/>
      <c r="P129" s="205"/>
      <c r="Q129" s="205"/>
      <c r="R129" s="205"/>
      <c r="S129" s="205"/>
      <c r="T129" s="205"/>
      <c r="U129" s="205"/>
      <c r="V129" s="205"/>
      <c r="W129" s="205">
        <f>X129</f>
        <v>74500</v>
      </c>
      <c r="X129" s="205">
        <v>74500</v>
      </c>
      <c r="Y129" s="205"/>
      <c r="Z129" s="205">
        <f>AA129</f>
        <v>5000</v>
      </c>
      <c r="AA129" s="205">
        <v>5000</v>
      </c>
      <c r="AB129" s="205"/>
      <c r="AC129" s="197" t="s">
        <v>380</v>
      </c>
      <c r="AD129" s="104"/>
      <c r="AE129" s="117">
        <f t="shared" si="43"/>
        <v>6.7114093959731544E-2</v>
      </c>
    </row>
    <row r="130" spans="1:31" ht="40.5" customHeight="1">
      <c r="A130" s="209" t="s">
        <v>37</v>
      </c>
      <c r="B130" s="208" t="s">
        <v>347</v>
      </c>
      <c r="C130" s="204"/>
      <c r="D130" s="204"/>
      <c r="E130" s="203"/>
      <c r="F130" s="203"/>
      <c r="G130" s="202">
        <f>G131</f>
        <v>10750</v>
      </c>
      <c r="H130" s="202">
        <f t="shared" ref="H130:AB130" si="46">H131</f>
        <v>10750</v>
      </c>
      <c r="I130" s="202">
        <f t="shared" si="46"/>
        <v>0</v>
      </c>
      <c r="J130" s="202">
        <f t="shared" si="46"/>
        <v>0</v>
      </c>
      <c r="K130" s="202">
        <f t="shared" si="46"/>
        <v>0</v>
      </c>
      <c r="L130" s="202">
        <f t="shared" si="46"/>
        <v>0</v>
      </c>
      <c r="M130" s="202">
        <f t="shared" si="46"/>
        <v>0</v>
      </c>
      <c r="N130" s="202">
        <f t="shared" si="46"/>
        <v>9675</v>
      </c>
      <c r="O130" s="202">
        <f t="shared" si="46"/>
        <v>9675</v>
      </c>
      <c r="P130" s="202">
        <f t="shared" si="46"/>
        <v>0</v>
      </c>
      <c r="Q130" s="202">
        <f t="shared" si="46"/>
        <v>0</v>
      </c>
      <c r="R130" s="202">
        <f t="shared" si="46"/>
        <v>0</v>
      </c>
      <c r="S130" s="202">
        <f t="shared" si="46"/>
        <v>0</v>
      </c>
      <c r="T130" s="202">
        <f t="shared" si="46"/>
        <v>0</v>
      </c>
      <c r="U130" s="202">
        <f t="shared" si="46"/>
        <v>0</v>
      </c>
      <c r="V130" s="202">
        <f t="shared" si="46"/>
        <v>0</v>
      </c>
      <c r="W130" s="202">
        <f t="shared" si="46"/>
        <v>9675</v>
      </c>
      <c r="X130" s="202">
        <f t="shared" si="46"/>
        <v>9675</v>
      </c>
      <c r="Y130" s="202">
        <f t="shared" si="46"/>
        <v>0</v>
      </c>
      <c r="Z130" s="202">
        <f t="shared" si="46"/>
        <v>500</v>
      </c>
      <c r="AA130" s="202">
        <f>AA131</f>
        <v>500</v>
      </c>
      <c r="AB130" s="202">
        <f t="shared" si="46"/>
        <v>0</v>
      </c>
      <c r="AC130" s="202"/>
      <c r="AD130" s="216"/>
      <c r="AE130" s="117">
        <f t="shared" si="43"/>
        <v>4.6511627906976744E-2</v>
      </c>
    </row>
    <row r="131" spans="1:31" ht="47.25">
      <c r="A131" s="236">
        <v>1</v>
      </c>
      <c r="B131" s="226" t="s">
        <v>348</v>
      </c>
      <c r="C131" s="232" t="s">
        <v>27</v>
      </c>
      <c r="D131" s="84"/>
      <c r="E131" s="84" t="s">
        <v>65</v>
      </c>
      <c r="F131" s="237" t="s">
        <v>377</v>
      </c>
      <c r="G131" s="205">
        <v>10750</v>
      </c>
      <c r="H131" s="205">
        <v>10750</v>
      </c>
      <c r="I131" s="205"/>
      <c r="J131" s="205"/>
      <c r="K131" s="205"/>
      <c r="L131" s="205"/>
      <c r="M131" s="205"/>
      <c r="N131" s="205">
        <f>O131+P131</f>
        <v>9675</v>
      </c>
      <c r="O131" s="205">
        <v>9675</v>
      </c>
      <c r="P131" s="205">
        <f>Q131</f>
        <v>0</v>
      </c>
      <c r="Q131" s="205"/>
      <c r="R131" s="205"/>
      <c r="S131" s="205"/>
      <c r="T131" s="205"/>
      <c r="U131" s="205"/>
      <c r="V131" s="205"/>
      <c r="W131" s="205">
        <f>X131</f>
        <v>9675</v>
      </c>
      <c r="X131" s="205">
        <v>9675</v>
      </c>
      <c r="Y131" s="205"/>
      <c r="Z131" s="205">
        <f>AA131+AB131</f>
        <v>500</v>
      </c>
      <c r="AA131" s="205">
        <v>500</v>
      </c>
      <c r="AB131" s="205"/>
      <c r="AC131" s="232" t="s">
        <v>388</v>
      </c>
      <c r="AD131" s="83"/>
      <c r="AE131" s="117">
        <f t="shared" si="43"/>
        <v>4.6511627906976744E-2</v>
      </c>
    </row>
    <row r="132" spans="1:31" ht="23.25">
      <c r="A132" s="238" t="s">
        <v>39</v>
      </c>
      <c r="B132" s="208" t="s">
        <v>183</v>
      </c>
      <c r="C132" s="238"/>
      <c r="D132" s="85"/>
      <c r="E132" s="239"/>
      <c r="F132" s="240"/>
      <c r="G132" s="202">
        <f>G133</f>
        <v>10000</v>
      </c>
      <c r="H132" s="202">
        <f t="shared" ref="H132:AB132" si="47">H133</f>
        <v>10000</v>
      </c>
      <c r="I132" s="202">
        <f t="shared" si="47"/>
        <v>0</v>
      </c>
      <c r="J132" s="202">
        <f t="shared" si="47"/>
        <v>0</v>
      </c>
      <c r="K132" s="202">
        <f t="shared" si="47"/>
        <v>0</v>
      </c>
      <c r="L132" s="202">
        <f t="shared" si="47"/>
        <v>0</v>
      </c>
      <c r="M132" s="202">
        <f t="shared" si="47"/>
        <v>0</v>
      </c>
      <c r="N132" s="202">
        <f t="shared" si="47"/>
        <v>9000</v>
      </c>
      <c r="O132" s="202">
        <f t="shared" si="47"/>
        <v>9000</v>
      </c>
      <c r="P132" s="202">
        <f t="shared" si="47"/>
        <v>0</v>
      </c>
      <c r="Q132" s="202">
        <f t="shared" si="47"/>
        <v>0</v>
      </c>
      <c r="R132" s="202">
        <f t="shared" si="47"/>
        <v>0</v>
      </c>
      <c r="S132" s="202">
        <f t="shared" si="47"/>
        <v>0</v>
      </c>
      <c r="T132" s="202">
        <f t="shared" si="47"/>
        <v>0</v>
      </c>
      <c r="U132" s="202">
        <f t="shared" si="47"/>
        <v>0</v>
      </c>
      <c r="V132" s="202">
        <f t="shared" si="47"/>
        <v>0</v>
      </c>
      <c r="W132" s="202">
        <f t="shared" si="47"/>
        <v>9000</v>
      </c>
      <c r="X132" s="202">
        <f t="shared" si="47"/>
        <v>9000</v>
      </c>
      <c r="Y132" s="202">
        <f t="shared" si="47"/>
        <v>0</v>
      </c>
      <c r="Z132" s="202">
        <f t="shared" si="47"/>
        <v>400</v>
      </c>
      <c r="AA132" s="202">
        <f t="shared" si="47"/>
        <v>400</v>
      </c>
      <c r="AB132" s="202">
        <f t="shared" si="47"/>
        <v>0</v>
      </c>
      <c r="AC132" s="83"/>
      <c r="AD132" s="83"/>
      <c r="AE132" s="117">
        <f t="shared" si="43"/>
        <v>0.04</v>
      </c>
    </row>
    <row r="133" spans="1:31" ht="63">
      <c r="A133" s="153">
        <v>1</v>
      </c>
      <c r="B133" s="76" t="s">
        <v>194</v>
      </c>
      <c r="C133" s="84" t="s">
        <v>185</v>
      </c>
      <c r="D133" s="84"/>
      <c r="E133" s="84" t="s">
        <v>52</v>
      </c>
      <c r="F133" s="130" t="s">
        <v>198</v>
      </c>
      <c r="G133" s="246">
        <v>10000</v>
      </c>
      <c r="H133" s="246">
        <f>G133</f>
        <v>10000</v>
      </c>
      <c r="I133" s="205"/>
      <c r="J133" s="205"/>
      <c r="K133" s="205"/>
      <c r="L133" s="205"/>
      <c r="M133" s="205"/>
      <c r="N133" s="205">
        <f>O133</f>
        <v>9000</v>
      </c>
      <c r="O133" s="205">
        <v>9000</v>
      </c>
      <c r="P133" s="205"/>
      <c r="Q133" s="205"/>
      <c r="R133" s="205"/>
      <c r="S133" s="205"/>
      <c r="T133" s="205"/>
      <c r="U133" s="205"/>
      <c r="V133" s="205"/>
      <c r="W133" s="205">
        <f>X133</f>
        <v>9000</v>
      </c>
      <c r="X133" s="205">
        <v>9000</v>
      </c>
      <c r="Y133" s="205"/>
      <c r="Z133" s="205">
        <v>400</v>
      </c>
      <c r="AA133" s="205">
        <f>Z133</f>
        <v>400</v>
      </c>
      <c r="AB133" s="205"/>
      <c r="AC133" s="211" t="s">
        <v>379</v>
      </c>
      <c r="AD133" s="147"/>
      <c r="AE133" s="117">
        <f t="shared" si="43"/>
        <v>0.04</v>
      </c>
    </row>
    <row r="134" spans="1:31">
      <c r="A134" s="241"/>
      <c r="B134" s="242"/>
      <c r="C134" s="241"/>
      <c r="D134" s="241"/>
      <c r="E134" s="241"/>
      <c r="F134" s="241"/>
      <c r="G134" s="245"/>
      <c r="H134" s="245"/>
      <c r="I134" s="245"/>
      <c r="J134" s="245"/>
      <c r="K134" s="245"/>
      <c r="L134" s="245"/>
      <c r="M134" s="245"/>
      <c r="N134" s="245"/>
      <c r="O134" s="245"/>
      <c r="P134" s="245"/>
      <c r="Q134" s="245"/>
      <c r="R134" s="245"/>
      <c r="S134" s="245"/>
      <c r="T134" s="245"/>
      <c r="U134" s="245"/>
      <c r="V134" s="245"/>
      <c r="W134" s="245"/>
      <c r="X134" s="245"/>
      <c r="Y134" s="245"/>
      <c r="Z134" s="245"/>
      <c r="AA134" s="245"/>
      <c r="AB134" s="245"/>
      <c r="AC134" s="245"/>
      <c r="AD134" s="241"/>
    </row>
  </sheetData>
  <mergeCells count="50">
    <mergeCell ref="A1:B1"/>
    <mergeCell ref="A2:AD2"/>
    <mergeCell ref="A3:AD3"/>
    <mergeCell ref="AC4:AD4"/>
    <mergeCell ref="A5:A9"/>
    <mergeCell ref="B5:B9"/>
    <mergeCell ref="C5:C9"/>
    <mergeCell ref="D5:D9"/>
    <mergeCell ref="E5:E9"/>
    <mergeCell ref="F5:I5"/>
    <mergeCell ref="W5:Y6"/>
    <mergeCell ref="T6:V6"/>
    <mergeCell ref="G7:G9"/>
    <mergeCell ref="H7:I7"/>
    <mergeCell ref="K7:K9"/>
    <mergeCell ref="F6:F9"/>
    <mergeCell ref="G6:I6"/>
    <mergeCell ref="N6:P6"/>
    <mergeCell ref="Q6:S6"/>
    <mergeCell ref="AD5:AD9"/>
    <mergeCell ref="AC5:AC9"/>
    <mergeCell ref="L7:M7"/>
    <mergeCell ref="J5:J9"/>
    <mergeCell ref="K5:M6"/>
    <mergeCell ref="N5:V5"/>
    <mergeCell ref="R7:S7"/>
    <mergeCell ref="N7:N9"/>
    <mergeCell ref="O7:P7"/>
    <mergeCell ref="Q7:Q9"/>
    <mergeCell ref="Z5:AB6"/>
    <mergeCell ref="P8:P9"/>
    <mergeCell ref="Z7:Z9"/>
    <mergeCell ref="R8:R9"/>
    <mergeCell ref="S8:S9"/>
    <mergeCell ref="U8:U9"/>
    <mergeCell ref="V8:V9"/>
    <mergeCell ref="X8:X9"/>
    <mergeCell ref="T7:T9"/>
    <mergeCell ref="U7:V7"/>
    <mergeCell ref="W7:W9"/>
    <mergeCell ref="H8:H9"/>
    <mergeCell ref="I8:I9"/>
    <mergeCell ref="L8:L9"/>
    <mergeCell ref="M8:M9"/>
    <mergeCell ref="O8:O9"/>
    <mergeCell ref="AA7:AB7"/>
    <mergeCell ref="AA8:AA9"/>
    <mergeCell ref="AB8:AB9"/>
    <mergeCell ref="X7:Y7"/>
    <mergeCell ref="Y8:Y9"/>
  </mergeCells>
  <pageMargins left="0.2" right="0" top="0.5" bottom="0.5" header="0.3" footer="0.3"/>
  <pageSetup paperSize="9" scale="32" orientation="landscape" r:id="rId1"/>
  <headerFooter>
    <oddFooter>&amp;C&amp;14&amp;P</oddFooter>
  </headerFooter>
  <colBreaks count="1" manualBreakCount="1">
    <brk id="30" max="1048575" man="1"/>
  </col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4"/>
  <sheetViews>
    <sheetView view="pageBreakPreview" topLeftCell="A2" zoomScale="85" zoomScaleNormal="85" zoomScaleSheetLayoutView="85" workbookViewId="0">
      <pane xSplit="2" ySplit="10" topLeftCell="C12" activePane="bottomRight" state="frozen"/>
      <selection activeCell="A2" sqref="A2"/>
      <selection pane="topRight" activeCell="C2" sqref="C2"/>
      <selection pane="bottomLeft" activeCell="A12" sqref="A12"/>
      <selection pane="bottomRight" activeCell="I16" sqref="I16"/>
    </sheetView>
  </sheetViews>
  <sheetFormatPr defaultColWidth="8" defaultRowHeight="18.75"/>
  <cols>
    <col min="1" max="1" width="5.875" style="356" customWidth="1"/>
    <col min="2" max="2" width="49.875" style="356" customWidth="1"/>
    <col min="3" max="3" width="9.5" style="356" customWidth="1"/>
    <col min="4" max="4" width="0" style="356" hidden="1" customWidth="1"/>
    <col min="5" max="5" width="8.125" style="355" bestFit="1" customWidth="1"/>
    <col min="6" max="6" width="11.5" style="355" customWidth="1"/>
    <col min="7" max="8" width="11.875" style="356" customWidth="1"/>
    <col min="9" max="9" width="11.375" style="356" customWidth="1"/>
    <col min="10" max="13" width="10.75" style="356" customWidth="1"/>
    <col min="14" max="14" width="11" style="356" customWidth="1"/>
    <col min="15" max="15" width="11" style="356" hidden="1" customWidth="1"/>
    <col min="16" max="16" width="11" style="356" customWidth="1"/>
    <col min="17" max="17" width="13.75" style="356" customWidth="1"/>
    <col min="18" max="18" width="9.125" style="355" customWidth="1"/>
    <col min="19" max="19" width="13.5" style="356" hidden="1" customWidth="1"/>
    <col min="20" max="21" width="14.5" style="356" bestFit="1" customWidth="1"/>
    <col min="22" max="16384" width="8" style="356"/>
  </cols>
  <sheetData>
    <row r="1" spans="1:19" s="341" customFormat="1" ht="18.75" hidden="1" customHeight="1">
      <c r="A1" s="566" t="s">
        <v>619</v>
      </c>
      <c r="B1" s="566"/>
      <c r="C1" s="566"/>
      <c r="D1" s="566"/>
      <c r="E1" s="566"/>
      <c r="F1" s="566"/>
      <c r="G1" s="566"/>
      <c r="H1" s="566"/>
      <c r="I1" s="566"/>
      <c r="J1" s="566"/>
      <c r="K1" s="566"/>
      <c r="L1" s="566"/>
      <c r="M1" s="566"/>
      <c r="N1" s="566"/>
      <c r="O1" s="566"/>
      <c r="P1" s="566"/>
      <c r="Q1" s="566"/>
      <c r="R1" s="566"/>
      <c r="S1" s="566"/>
    </row>
    <row r="2" spans="1:19" s="343" customFormat="1" ht="20.25">
      <c r="A2" s="342"/>
      <c r="B2" s="449"/>
      <c r="C2" s="342"/>
      <c r="D2" s="342"/>
      <c r="E2" s="342"/>
      <c r="F2" s="342"/>
      <c r="G2" s="342"/>
      <c r="H2" s="342"/>
      <c r="I2" s="342"/>
      <c r="J2" s="342"/>
      <c r="K2" s="342"/>
      <c r="L2" s="342"/>
      <c r="M2" s="342"/>
      <c r="N2" s="342"/>
      <c r="O2" s="342"/>
      <c r="P2" s="342"/>
      <c r="Q2" s="342"/>
      <c r="R2" s="342"/>
      <c r="S2" s="342"/>
    </row>
    <row r="3" spans="1:19" s="344" customFormat="1" ht="20.25">
      <c r="A3" s="567" t="s">
        <v>743</v>
      </c>
      <c r="B3" s="567"/>
      <c r="C3" s="567"/>
      <c r="D3" s="567"/>
      <c r="E3" s="567"/>
      <c r="F3" s="567"/>
      <c r="G3" s="567"/>
      <c r="H3" s="567"/>
      <c r="I3" s="567"/>
      <c r="J3" s="567"/>
      <c r="K3" s="567"/>
      <c r="L3" s="567"/>
      <c r="M3" s="567"/>
      <c r="N3" s="567"/>
      <c r="O3" s="567"/>
      <c r="P3" s="567"/>
      <c r="Q3" s="567"/>
      <c r="R3" s="567"/>
      <c r="S3" s="343"/>
    </row>
    <row r="4" spans="1:19" s="346" customFormat="1" ht="20.25">
      <c r="A4" s="568" t="str">
        <f>'B5-TĐ'!A3:X3</f>
        <v>(Kèm theo Quyết định số 3533/QĐ-UBND ngày 24/12/2021 của UBND tỉnh)</v>
      </c>
      <c r="B4" s="569"/>
      <c r="C4" s="569"/>
      <c r="D4" s="569"/>
      <c r="E4" s="569"/>
      <c r="F4" s="569"/>
      <c r="G4" s="569"/>
      <c r="H4" s="569"/>
      <c r="I4" s="569"/>
      <c r="J4" s="569"/>
      <c r="K4" s="569"/>
      <c r="L4" s="569"/>
      <c r="M4" s="569"/>
      <c r="N4" s="569"/>
      <c r="O4" s="569"/>
      <c r="P4" s="569"/>
      <c r="Q4" s="569"/>
      <c r="R4" s="569"/>
      <c r="S4" s="345"/>
    </row>
    <row r="5" spans="1:19" s="344" customFormat="1" ht="20.25">
      <c r="A5" s="347"/>
      <c r="B5" s="347"/>
      <c r="C5" s="347"/>
      <c r="D5" s="347"/>
      <c r="E5" s="347"/>
      <c r="F5" s="347"/>
      <c r="G5" s="347"/>
      <c r="H5" s="347"/>
      <c r="I5" s="347"/>
      <c r="J5" s="347"/>
      <c r="K5" s="347"/>
      <c r="L5" s="570" t="s">
        <v>206</v>
      </c>
      <c r="M5" s="570"/>
      <c r="N5" s="570"/>
      <c r="O5" s="348"/>
      <c r="P5" s="348"/>
      <c r="Q5" s="348"/>
      <c r="R5" s="348"/>
      <c r="S5" s="347"/>
    </row>
    <row r="6" spans="1:19" s="341" customFormat="1" ht="18.75" customHeight="1">
      <c r="A6" s="571" t="s">
        <v>225</v>
      </c>
      <c r="B6" s="574" t="s">
        <v>426</v>
      </c>
      <c r="C6" s="574" t="s">
        <v>2</v>
      </c>
      <c r="D6" s="575" t="s">
        <v>580</v>
      </c>
      <c r="E6" s="574" t="s">
        <v>735</v>
      </c>
      <c r="F6" s="574" t="s">
        <v>736</v>
      </c>
      <c r="G6" s="574"/>
      <c r="H6" s="574"/>
      <c r="I6" s="574" t="s">
        <v>521</v>
      </c>
      <c r="J6" s="574"/>
      <c r="K6" s="574"/>
      <c r="L6" s="574" t="s">
        <v>725</v>
      </c>
      <c r="M6" s="574"/>
      <c r="N6" s="574"/>
      <c r="O6" s="575" t="s">
        <v>620</v>
      </c>
      <c r="P6" s="575" t="s">
        <v>740</v>
      </c>
      <c r="Q6" s="575" t="s">
        <v>9</v>
      </c>
      <c r="R6" s="575" t="s">
        <v>10</v>
      </c>
      <c r="S6" s="578" t="s">
        <v>621</v>
      </c>
    </row>
    <row r="7" spans="1:19" s="341" customFormat="1">
      <c r="A7" s="572"/>
      <c r="B7" s="574"/>
      <c r="C7" s="574"/>
      <c r="D7" s="576"/>
      <c r="E7" s="574"/>
      <c r="F7" s="574"/>
      <c r="G7" s="574"/>
      <c r="H7" s="574"/>
      <c r="I7" s="574"/>
      <c r="J7" s="574"/>
      <c r="K7" s="574"/>
      <c r="L7" s="574"/>
      <c r="M7" s="574"/>
      <c r="N7" s="574"/>
      <c r="O7" s="576"/>
      <c r="P7" s="576"/>
      <c r="Q7" s="576"/>
      <c r="R7" s="576"/>
      <c r="S7" s="578"/>
    </row>
    <row r="8" spans="1:19" s="341" customFormat="1" ht="31.5" customHeight="1">
      <c r="A8" s="572"/>
      <c r="B8" s="574"/>
      <c r="C8" s="574"/>
      <c r="D8" s="576"/>
      <c r="E8" s="574"/>
      <c r="F8" s="574" t="s">
        <v>428</v>
      </c>
      <c r="G8" s="574" t="s">
        <v>422</v>
      </c>
      <c r="H8" s="574"/>
      <c r="I8" s="574" t="s">
        <v>428</v>
      </c>
      <c r="J8" s="574" t="s">
        <v>422</v>
      </c>
      <c r="K8" s="574"/>
      <c r="L8" s="574" t="s">
        <v>622</v>
      </c>
      <c r="M8" s="582" t="s">
        <v>17</v>
      </c>
      <c r="N8" s="583"/>
      <c r="O8" s="576"/>
      <c r="P8" s="576"/>
      <c r="Q8" s="576"/>
      <c r="R8" s="576"/>
      <c r="S8" s="578"/>
    </row>
    <row r="9" spans="1:19" s="341" customFormat="1" ht="18.75" customHeight="1">
      <c r="A9" s="572"/>
      <c r="B9" s="574"/>
      <c r="C9" s="574"/>
      <c r="D9" s="576"/>
      <c r="E9" s="574"/>
      <c r="F9" s="574"/>
      <c r="G9" s="575" t="s">
        <v>423</v>
      </c>
      <c r="H9" s="575" t="s">
        <v>623</v>
      </c>
      <c r="I9" s="574"/>
      <c r="J9" s="575" t="s">
        <v>423</v>
      </c>
      <c r="K9" s="575" t="s">
        <v>623</v>
      </c>
      <c r="L9" s="574"/>
      <c r="M9" s="575" t="s">
        <v>588</v>
      </c>
      <c r="N9" s="579" t="s">
        <v>20</v>
      </c>
      <c r="O9" s="576"/>
      <c r="P9" s="576"/>
      <c r="Q9" s="576"/>
      <c r="R9" s="576"/>
      <c r="S9" s="578"/>
    </row>
    <row r="10" spans="1:19" s="341" customFormat="1" ht="15" customHeight="1">
      <c r="A10" s="572"/>
      <c r="B10" s="574"/>
      <c r="C10" s="574"/>
      <c r="D10" s="576"/>
      <c r="E10" s="574"/>
      <c r="F10" s="574"/>
      <c r="G10" s="576"/>
      <c r="H10" s="576"/>
      <c r="I10" s="574"/>
      <c r="J10" s="576"/>
      <c r="K10" s="576"/>
      <c r="L10" s="574"/>
      <c r="M10" s="576"/>
      <c r="N10" s="580"/>
      <c r="O10" s="576"/>
      <c r="P10" s="576"/>
      <c r="Q10" s="576"/>
      <c r="R10" s="576"/>
      <c r="S10" s="578"/>
    </row>
    <row r="11" spans="1:19" s="341" customFormat="1" ht="60" customHeight="1">
      <c r="A11" s="573"/>
      <c r="B11" s="574"/>
      <c r="C11" s="574"/>
      <c r="D11" s="577"/>
      <c r="E11" s="574"/>
      <c r="F11" s="574"/>
      <c r="G11" s="577"/>
      <c r="H11" s="577"/>
      <c r="I11" s="574"/>
      <c r="J11" s="577"/>
      <c r="K11" s="577"/>
      <c r="L11" s="574"/>
      <c r="M11" s="577"/>
      <c r="N11" s="581"/>
      <c r="O11" s="577"/>
      <c r="P11" s="577"/>
      <c r="Q11" s="577"/>
      <c r="R11" s="577"/>
      <c r="S11" s="578"/>
    </row>
    <row r="12" spans="1:19" s="352" customFormat="1" ht="30" customHeight="1">
      <c r="A12" s="349"/>
      <c r="B12" s="349" t="s">
        <v>166</v>
      </c>
      <c r="C12" s="349"/>
      <c r="D12" s="349"/>
      <c r="E12" s="349"/>
      <c r="F12" s="349"/>
      <c r="G12" s="350">
        <f>G13</f>
        <v>1800000</v>
      </c>
      <c r="H12" s="350">
        <f t="shared" ref="H12:P12" si="0">H13</f>
        <v>1134000</v>
      </c>
      <c r="I12" s="350">
        <f t="shared" si="0"/>
        <v>0</v>
      </c>
      <c r="J12" s="350">
        <f t="shared" si="0"/>
        <v>1800000</v>
      </c>
      <c r="K12" s="350">
        <f t="shared" si="0"/>
        <v>1134000</v>
      </c>
      <c r="L12" s="350">
        <f t="shared" si="0"/>
        <v>1800000</v>
      </c>
      <c r="M12" s="350">
        <f t="shared" si="0"/>
        <v>1134000</v>
      </c>
      <c r="N12" s="350">
        <f t="shared" si="0"/>
        <v>666000</v>
      </c>
      <c r="O12" s="350">
        <f t="shared" si="0"/>
        <v>200000</v>
      </c>
      <c r="P12" s="350">
        <f t="shared" si="0"/>
        <v>230000</v>
      </c>
      <c r="Q12" s="350"/>
      <c r="R12" s="350"/>
      <c r="S12" s="351"/>
    </row>
    <row r="13" spans="1:19" s="352" customFormat="1" ht="51.75" customHeight="1">
      <c r="A13" s="353" t="s">
        <v>22</v>
      </c>
      <c r="B13" s="340" t="s">
        <v>629</v>
      </c>
      <c r="C13" s="353"/>
      <c r="D13" s="353"/>
      <c r="E13" s="353"/>
      <c r="F13" s="353"/>
      <c r="G13" s="339">
        <f>G14</f>
        <v>1800000</v>
      </c>
      <c r="H13" s="339">
        <f t="shared" ref="H13:P13" si="1">H14</f>
        <v>1134000</v>
      </c>
      <c r="I13" s="339"/>
      <c r="J13" s="339">
        <f t="shared" si="1"/>
        <v>1800000</v>
      </c>
      <c r="K13" s="339">
        <f t="shared" si="1"/>
        <v>1134000</v>
      </c>
      <c r="L13" s="339">
        <f t="shared" si="1"/>
        <v>1800000</v>
      </c>
      <c r="M13" s="339">
        <f t="shared" si="1"/>
        <v>1134000</v>
      </c>
      <c r="N13" s="339">
        <f t="shared" si="1"/>
        <v>666000</v>
      </c>
      <c r="O13" s="339">
        <f t="shared" si="1"/>
        <v>200000</v>
      </c>
      <c r="P13" s="339">
        <f t="shared" si="1"/>
        <v>230000</v>
      </c>
      <c r="Q13" s="339"/>
      <c r="R13" s="339"/>
      <c r="S13" s="351"/>
    </row>
    <row r="14" spans="1:19" s="355" customFormat="1" ht="93.75">
      <c r="A14" s="357">
        <v>1</v>
      </c>
      <c r="B14" s="358" t="s">
        <v>624</v>
      </c>
      <c r="C14" s="550" t="s">
        <v>625</v>
      </c>
      <c r="D14" s="359"/>
      <c r="E14" s="359">
        <v>2021</v>
      </c>
      <c r="F14" s="283" t="s">
        <v>626</v>
      </c>
      <c r="G14" s="357">
        <v>1800000</v>
      </c>
      <c r="H14" s="357">
        <v>1134000</v>
      </c>
      <c r="I14" s="283" t="s">
        <v>627</v>
      </c>
      <c r="J14" s="357">
        <v>1800000</v>
      </c>
      <c r="K14" s="357">
        <v>1134000</v>
      </c>
      <c r="L14" s="357">
        <v>1800000</v>
      </c>
      <c r="M14" s="357">
        <v>1134000</v>
      </c>
      <c r="N14" s="357">
        <f>L14-M14</f>
        <v>666000</v>
      </c>
      <c r="O14" s="357">
        <v>200000</v>
      </c>
      <c r="P14" s="357">
        <v>230000</v>
      </c>
      <c r="Q14" s="357" t="s">
        <v>628</v>
      </c>
      <c r="R14" s="357"/>
      <c r="S14" s="354"/>
    </row>
  </sheetData>
  <mergeCells count="29">
    <mergeCell ref="E6:E11"/>
    <mergeCell ref="F6:H7"/>
    <mergeCell ref="S6:S11"/>
    <mergeCell ref="M9:M11"/>
    <mergeCell ref="N9:N11"/>
    <mergeCell ref="P6:P11"/>
    <mergeCell ref="Q6:Q11"/>
    <mergeCell ref="R6:R11"/>
    <mergeCell ref="M8:N8"/>
    <mergeCell ref="G9:G11"/>
    <mergeCell ref="H9:H11"/>
    <mergeCell ref="J9:J11"/>
    <mergeCell ref="L8:L11"/>
    <mergeCell ref="A1:S1"/>
    <mergeCell ref="A3:R3"/>
    <mergeCell ref="A4:R4"/>
    <mergeCell ref="L5:N5"/>
    <mergeCell ref="A6:A11"/>
    <mergeCell ref="B6:B11"/>
    <mergeCell ref="K9:K11"/>
    <mergeCell ref="I6:K7"/>
    <mergeCell ref="L6:N7"/>
    <mergeCell ref="O6:O11"/>
    <mergeCell ref="C6:C11"/>
    <mergeCell ref="D6:D11"/>
    <mergeCell ref="F8:F11"/>
    <mergeCell ref="G8:H8"/>
    <mergeCell ref="I8:I11"/>
    <mergeCell ref="J8:K8"/>
  </mergeCells>
  <pageMargins left="0.18" right="0.16" top="0.49" bottom="0.19" header="0.3" footer="0.17"/>
  <pageSetup paperSize="9" scale="65" orientation="landscape" r:id="rId1"/>
  <colBreaks count="2" manualBreakCount="2">
    <brk id="18" max="23" man="1"/>
    <brk id="19"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5"/>
  <sheetViews>
    <sheetView view="pageBreakPreview" zoomScale="85" zoomScaleNormal="70" zoomScaleSheetLayoutView="85" workbookViewId="0">
      <pane xSplit="2" ySplit="9" topLeftCell="C18" activePane="bottomRight" state="frozen"/>
      <selection pane="topRight" activeCell="C1" sqref="C1"/>
      <selection pane="bottomLeft" activeCell="A9" sqref="A9"/>
      <selection pane="bottomRight" activeCell="A3" sqref="A3:X3"/>
    </sheetView>
  </sheetViews>
  <sheetFormatPr defaultColWidth="9" defaultRowHeight="16.5"/>
  <cols>
    <col min="1" max="1" width="5.625" style="414" customWidth="1"/>
    <col min="2" max="2" width="45.25" style="413" customWidth="1"/>
    <col min="3" max="3" width="10.75" style="414" customWidth="1"/>
    <col min="4" max="4" width="11.625" style="414" hidden="1" customWidth="1"/>
    <col min="5" max="5" width="9.25" style="414" hidden="1" customWidth="1"/>
    <col min="6" max="6" width="14.625" style="414" customWidth="1"/>
    <col min="7" max="9" width="11.625" style="414" customWidth="1"/>
    <col min="10" max="13" width="11.625" style="414" hidden="1" customWidth="1"/>
    <col min="14" max="16" width="11.625" style="414" customWidth="1"/>
    <col min="17" max="19" width="11.625" style="414" hidden="1" customWidth="1"/>
    <col min="20" max="22" width="11.625" style="414" customWidth="1"/>
    <col min="23" max="23" width="17.75" style="414" customWidth="1"/>
    <col min="24" max="24" width="8.25" style="413" customWidth="1"/>
    <col min="25" max="25" width="16.625" style="413" customWidth="1"/>
    <col min="26" max="26" width="15.875" style="413" bestFit="1" customWidth="1"/>
    <col min="27" max="27" width="16" style="413" bestFit="1" customWidth="1"/>
    <col min="28" max="28" width="15.875" style="413" bestFit="1" customWidth="1"/>
    <col min="29" max="250" width="9" style="413"/>
    <col min="251" max="251" width="5.625" style="413" customWidth="1"/>
    <col min="252" max="252" width="45.25" style="413" customWidth="1"/>
    <col min="253" max="253" width="10.75" style="413" customWidth="1"/>
    <col min="254" max="254" width="11.625" style="413" customWidth="1"/>
    <col min="255" max="255" width="9.25" style="413" customWidth="1"/>
    <col min="256" max="256" width="14.625" style="413" customWidth="1"/>
    <col min="257" max="257" width="12.75" style="413" bestFit="1" customWidth="1"/>
    <col min="258" max="258" width="13.625" style="413" customWidth="1"/>
    <col min="259" max="259" width="11.375" style="413" customWidth="1"/>
    <col min="260" max="263" width="0" style="413" hidden="1" customWidth="1"/>
    <col min="264" max="265" width="12.875" style="413" bestFit="1" customWidth="1"/>
    <col min="266" max="266" width="11.375" style="413" bestFit="1" customWidth="1"/>
    <col min="267" max="269" width="0" style="413" hidden="1" customWidth="1"/>
    <col min="270" max="270" width="12.75" style="413" customWidth="1"/>
    <col min="271" max="271" width="13.25" style="413" customWidth="1"/>
    <col min="272" max="278" width="12.375" style="413" customWidth="1"/>
    <col min="279" max="279" width="17.75" style="413" customWidth="1"/>
    <col min="280" max="280" width="10.375" style="413" customWidth="1"/>
    <col min="281" max="281" width="16.625" style="413" customWidth="1"/>
    <col min="282" max="284" width="15.875" style="413" bestFit="1" customWidth="1"/>
    <col min="285" max="506" width="9" style="413"/>
    <col min="507" max="507" width="5.625" style="413" customWidth="1"/>
    <col min="508" max="508" width="45.25" style="413" customWidth="1"/>
    <col min="509" max="509" width="10.75" style="413" customWidth="1"/>
    <col min="510" max="510" width="11.625" style="413" customWidth="1"/>
    <col min="511" max="511" width="9.25" style="413" customWidth="1"/>
    <col min="512" max="512" width="14.625" style="413" customWidth="1"/>
    <col min="513" max="513" width="12.75" style="413" bestFit="1" customWidth="1"/>
    <col min="514" max="514" width="13.625" style="413" customWidth="1"/>
    <col min="515" max="515" width="11.375" style="413" customWidth="1"/>
    <col min="516" max="519" width="0" style="413" hidden="1" customWidth="1"/>
    <col min="520" max="521" width="12.875" style="413" bestFit="1" customWidth="1"/>
    <col min="522" max="522" width="11.375" style="413" bestFit="1" customWidth="1"/>
    <col min="523" max="525" width="0" style="413" hidden="1" customWidth="1"/>
    <col min="526" max="526" width="12.75" style="413" customWidth="1"/>
    <col min="527" max="527" width="13.25" style="413" customWidth="1"/>
    <col min="528" max="534" width="12.375" style="413" customWidth="1"/>
    <col min="535" max="535" width="17.75" style="413" customWidth="1"/>
    <col min="536" max="536" width="10.375" style="413" customWidth="1"/>
    <col min="537" max="537" width="16.625" style="413" customWidth="1"/>
    <col min="538" max="540" width="15.875" style="413" bestFit="1" customWidth="1"/>
    <col min="541" max="762" width="9" style="413"/>
    <col min="763" max="763" width="5.625" style="413" customWidth="1"/>
    <col min="764" max="764" width="45.25" style="413" customWidth="1"/>
    <col min="765" max="765" width="10.75" style="413" customWidth="1"/>
    <col min="766" max="766" width="11.625" style="413" customWidth="1"/>
    <col min="767" max="767" width="9.25" style="413" customWidth="1"/>
    <col min="768" max="768" width="14.625" style="413" customWidth="1"/>
    <col min="769" max="769" width="12.75" style="413" bestFit="1" customWidth="1"/>
    <col min="770" max="770" width="13.625" style="413" customWidth="1"/>
    <col min="771" max="771" width="11.375" style="413" customWidth="1"/>
    <col min="772" max="775" width="0" style="413" hidden="1" customWidth="1"/>
    <col min="776" max="777" width="12.875" style="413" bestFit="1" customWidth="1"/>
    <col min="778" max="778" width="11.375" style="413" bestFit="1" customWidth="1"/>
    <col min="779" max="781" width="0" style="413" hidden="1" customWidth="1"/>
    <col min="782" max="782" width="12.75" style="413" customWidth="1"/>
    <col min="783" max="783" width="13.25" style="413" customWidth="1"/>
    <col min="784" max="790" width="12.375" style="413" customWidth="1"/>
    <col min="791" max="791" width="17.75" style="413" customWidth="1"/>
    <col min="792" max="792" width="10.375" style="413" customWidth="1"/>
    <col min="793" max="793" width="16.625" style="413" customWidth="1"/>
    <col min="794" max="796" width="15.875" style="413" bestFit="1" customWidth="1"/>
    <col min="797" max="1018" width="9" style="413"/>
    <col min="1019" max="1019" width="5.625" style="413" customWidth="1"/>
    <col min="1020" max="1020" width="45.25" style="413" customWidth="1"/>
    <col min="1021" max="1021" width="10.75" style="413" customWidth="1"/>
    <col min="1022" max="1022" width="11.625" style="413" customWidth="1"/>
    <col min="1023" max="1023" width="9.25" style="413" customWidth="1"/>
    <col min="1024" max="1024" width="14.625" style="413" customWidth="1"/>
    <col min="1025" max="1025" width="12.75" style="413" bestFit="1" customWidth="1"/>
    <col min="1026" max="1026" width="13.625" style="413" customWidth="1"/>
    <col min="1027" max="1027" width="11.375" style="413" customWidth="1"/>
    <col min="1028" max="1031" width="0" style="413" hidden="1" customWidth="1"/>
    <col min="1032" max="1033" width="12.875" style="413" bestFit="1" customWidth="1"/>
    <col min="1034" max="1034" width="11.375" style="413" bestFit="1" customWidth="1"/>
    <col min="1035" max="1037" width="0" style="413" hidden="1" customWidth="1"/>
    <col min="1038" max="1038" width="12.75" style="413" customWidth="1"/>
    <col min="1039" max="1039" width="13.25" style="413" customWidth="1"/>
    <col min="1040" max="1046" width="12.375" style="413" customWidth="1"/>
    <col min="1047" max="1047" width="17.75" style="413" customWidth="1"/>
    <col min="1048" max="1048" width="10.375" style="413" customWidth="1"/>
    <col min="1049" max="1049" width="16.625" style="413" customWidth="1"/>
    <col min="1050" max="1052" width="15.875" style="413" bestFit="1" customWidth="1"/>
    <col min="1053" max="1274" width="9" style="413"/>
    <col min="1275" max="1275" width="5.625" style="413" customWidth="1"/>
    <col min="1276" max="1276" width="45.25" style="413" customWidth="1"/>
    <col min="1277" max="1277" width="10.75" style="413" customWidth="1"/>
    <col min="1278" max="1278" width="11.625" style="413" customWidth="1"/>
    <col min="1279" max="1279" width="9.25" style="413" customWidth="1"/>
    <col min="1280" max="1280" width="14.625" style="413" customWidth="1"/>
    <col min="1281" max="1281" width="12.75" style="413" bestFit="1" customWidth="1"/>
    <col min="1282" max="1282" width="13.625" style="413" customWidth="1"/>
    <col min="1283" max="1283" width="11.375" style="413" customWidth="1"/>
    <col min="1284" max="1287" width="0" style="413" hidden="1" customWidth="1"/>
    <col min="1288" max="1289" width="12.875" style="413" bestFit="1" customWidth="1"/>
    <col min="1290" max="1290" width="11.375" style="413" bestFit="1" customWidth="1"/>
    <col min="1291" max="1293" width="0" style="413" hidden="1" customWidth="1"/>
    <col min="1294" max="1294" width="12.75" style="413" customWidth="1"/>
    <col min="1295" max="1295" width="13.25" style="413" customWidth="1"/>
    <col min="1296" max="1302" width="12.375" style="413" customWidth="1"/>
    <col min="1303" max="1303" width="17.75" style="413" customWidth="1"/>
    <col min="1304" max="1304" width="10.375" style="413" customWidth="1"/>
    <col min="1305" max="1305" width="16.625" style="413" customWidth="1"/>
    <col min="1306" max="1308" width="15.875" style="413" bestFit="1" customWidth="1"/>
    <col min="1309" max="1530" width="9" style="413"/>
    <col min="1531" max="1531" width="5.625" style="413" customWidth="1"/>
    <col min="1532" max="1532" width="45.25" style="413" customWidth="1"/>
    <col min="1533" max="1533" width="10.75" style="413" customWidth="1"/>
    <col min="1534" max="1534" width="11.625" style="413" customWidth="1"/>
    <col min="1535" max="1535" width="9.25" style="413" customWidth="1"/>
    <col min="1536" max="1536" width="14.625" style="413" customWidth="1"/>
    <col min="1537" max="1537" width="12.75" style="413" bestFit="1" customWidth="1"/>
    <col min="1538" max="1538" width="13.625" style="413" customWidth="1"/>
    <col min="1539" max="1539" width="11.375" style="413" customWidth="1"/>
    <col min="1540" max="1543" width="0" style="413" hidden="1" customWidth="1"/>
    <col min="1544" max="1545" width="12.875" style="413" bestFit="1" customWidth="1"/>
    <col min="1546" max="1546" width="11.375" style="413" bestFit="1" customWidth="1"/>
    <col min="1547" max="1549" width="0" style="413" hidden="1" customWidth="1"/>
    <col min="1550" max="1550" width="12.75" style="413" customWidth="1"/>
    <col min="1551" max="1551" width="13.25" style="413" customWidth="1"/>
    <col min="1552" max="1558" width="12.375" style="413" customWidth="1"/>
    <col min="1559" max="1559" width="17.75" style="413" customWidth="1"/>
    <col min="1560" max="1560" width="10.375" style="413" customWidth="1"/>
    <col min="1561" max="1561" width="16.625" style="413" customWidth="1"/>
    <col min="1562" max="1564" width="15.875" style="413" bestFit="1" customWidth="1"/>
    <col min="1565" max="1786" width="9" style="413"/>
    <col min="1787" max="1787" width="5.625" style="413" customWidth="1"/>
    <col min="1788" max="1788" width="45.25" style="413" customWidth="1"/>
    <col min="1789" max="1789" width="10.75" style="413" customWidth="1"/>
    <col min="1790" max="1790" width="11.625" style="413" customWidth="1"/>
    <col min="1791" max="1791" width="9.25" style="413" customWidth="1"/>
    <col min="1792" max="1792" width="14.625" style="413" customWidth="1"/>
    <col min="1793" max="1793" width="12.75" style="413" bestFit="1" customWidth="1"/>
    <col min="1794" max="1794" width="13.625" style="413" customWidth="1"/>
    <col min="1795" max="1795" width="11.375" style="413" customWidth="1"/>
    <col min="1796" max="1799" width="0" style="413" hidden="1" customWidth="1"/>
    <col min="1800" max="1801" width="12.875" style="413" bestFit="1" customWidth="1"/>
    <col min="1802" max="1802" width="11.375" style="413" bestFit="1" customWidth="1"/>
    <col min="1803" max="1805" width="0" style="413" hidden="1" customWidth="1"/>
    <col min="1806" max="1806" width="12.75" style="413" customWidth="1"/>
    <col min="1807" max="1807" width="13.25" style="413" customWidth="1"/>
    <col min="1808" max="1814" width="12.375" style="413" customWidth="1"/>
    <col min="1815" max="1815" width="17.75" style="413" customWidth="1"/>
    <col min="1816" max="1816" width="10.375" style="413" customWidth="1"/>
    <col min="1817" max="1817" width="16.625" style="413" customWidth="1"/>
    <col min="1818" max="1820" width="15.875" style="413" bestFit="1" customWidth="1"/>
    <col min="1821" max="2042" width="9" style="413"/>
    <col min="2043" max="2043" width="5.625" style="413" customWidth="1"/>
    <col min="2044" max="2044" width="45.25" style="413" customWidth="1"/>
    <col min="2045" max="2045" width="10.75" style="413" customWidth="1"/>
    <col min="2046" max="2046" width="11.625" style="413" customWidth="1"/>
    <col min="2047" max="2047" width="9.25" style="413" customWidth="1"/>
    <col min="2048" max="2048" width="14.625" style="413" customWidth="1"/>
    <col min="2049" max="2049" width="12.75" style="413" bestFit="1" customWidth="1"/>
    <col min="2050" max="2050" width="13.625" style="413" customWidth="1"/>
    <col min="2051" max="2051" width="11.375" style="413" customWidth="1"/>
    <col min="2052" max="2055" width="0" style="413" hidden="1" customWidth="1"/>
    <col min="2056" max="2057" width="12.875" style="413" bestFit="1" customWidth="1"/>
    <col min="2058" max="2058" width="11.375" style="413" bestFit="1" customWidth="1"/>
    <col min="2059" max="2061" width="0" style="413" hidden="1" customWidth="1"/>
    <col min="2062" max="2062" width="12.75" style="413" customWidth="1"/>
    <col min="2063" max="2063" width="13.25" style="413" customWidth="1"/>
    <col min="2064" max="2070" width="12.375" style="413" customWidth="1"/>
    <col min="2071" max="2071" width="17.75" style="413" customWidth="1"/>
    <col min="2072" max="2072" width="10.375" style="413" customWidth="1"/>
    <col min="2073" max="2073" width="16.625" style="413" customWidth="1"/>
    <col min="2074" max="2076" width="15.875" style="413" bestFit="1" customWidth="1"/>
    <col min="2077" max="2298" width="9" style="413"/>
    <col min="2299" max="2299" width="5.625" style="413" customWidth="1"/>
    <col min="2300" max="2300" width="45.25" style="413" customWidth="1"/>
    <col min="2301" max="2301" width="10.75" style="413" customWidth="1"/>
    <col min="2302" max="2302" width="11.625" style="413" customWidth="1"/>
    <col min="2303" max="2303" width="9.25" style="413" customWidth="1"/>
    <col min="2304" max="2304" width="14.625" style="413" customWidth="1"/>
    <col min="2305" max="2305" width="12.75" style="413" bestFit="1" customWidth="1"/>
    <col min="2306" max="2306" width="13.625" style="413" customWidth="1"/>
    <col min="2307" max="2307" width="11.375" style="413" customWidth="1"/>
    <col min="2308" max="2311" width="0" style="413" hidden="1" customWidth="1"/>
    <col min="2312" max="2313" width="12.875" style="413" bestFit="1" customWidth="1"/>
    <col min="2314" max="2314" width="11.375" style="413" bestFit="1" customWidth="1"/>
    <col min="2315" max="2317" width="0" style="413" hidden="1" customWidth="1"/>
    <col min="2318" max="2318" width="12.75" style="413" customWidth="1"/>
    <col min="2319" max="2319" width="13.25" style="413" customWidth="1"/>
    <col min="2320" max="2326" width="12.375" style="413" customWidth="1"/>
    <col min="2327" max="2327" width="17.75" style="413" customWidth="1"/>
    <col min="2328" max="2328" width="10.375" style="413" customWidth="1"/>
    <col min="2329" max="2329" width="16.625" style="413" customWidth="1"/>
    <col min="2330" max="2332" width="15.875" style="413" bestFit="1" customWidth="1"/>
    <col min="2333" max="2554" width="9" style="413"/>
    <col min="2555" max="2555" width="5.625" style="413" customWidth="1"/>
    <col min="2556" max="2556" width="45.25" style="413" customWidth="1"/>
    <col min="2557" max="2557" width="10.75" style="413" customWidth="1"/>
    <col min="2558" max="2558" width="11.625" style="413" customWidth="1"/>
    <col min="2559" max="2559" width="9.25" style="413" customWidth="1"/>
    <col min="2560" max="2560" width="14.625" style="413" customWidth="1"/>
    <col min="2561" max="2561" width="12.75" style="413" bestFit="1" customWidth="1"/>
    <col min="2562" max="2562" width="13.625" style="413" customWidth="1"/>
    <col min="2563" max="2563" width="11.375" style="413" customWidth="1"/>
    <col min="2564" max="2567" width="0" style="413" hidden="1" customWidth="1"/>
    <col min="2568" max="2569" width="12.875" style="413" bestFit="1" customWidth="1"/>
    <col min="2570" max="2570" width="11.375" style="413" bestFit="1" customWidth="1"/>
    <col min="2571" max="2573" width="0" style="413" hidden="1" customWidth="1"/>
    <col min="2574" max="2574" width="12.75" style="413" customWidth="1"/>
    <col min="2575" max="2575" width="13.25" style="413" customWidth="1"/>
    <col min="2576" max="2582" width="12.375" style="413" customWidth="1"/>
    <col min="2583" max="2583" width="17.75" style="413" customWidth="1"/>
    <col min="2584" max="2584" width="10.375" style="413" customWidth="1"/>
    <col min="2585" max="2585" width="16.625" style="413" customWidth="1"/>
    <col min="2586" max="2588" width="15.875" style="413" bestFit="1" customWidth="1"/>
    <col min="2589" max="2810" width="9" style="413"/>
    <col min="2811" max="2811" width="5.625" style="413" customWidth="1"/>
    <col min="2812" max="2812" width="45.25" style="413" customWidth="1"/>
    <col min="2813" max="2813" width="10.75" style="413" customWidth="1"/>
    <col min="2814" max="2814" width="11.625" style="413" customWidth="1"/>
    <col min="2815" max="2815" width="9.25" style="413" customWidth="1"/>
    <col min="2816" max="2816" width="14.625" style="413" customWidth="1"/>
    <col min="2817" max="2817" width="12.75" style="413" bestFit="1" customWidth="1"/>
    <col min="2818" max="2818" width="13.625" style="413" customWidth="1"/>
    <col min="2819" max="2819" width="11.375" style="413" customWidth="1"/>
    <col min="2820" max="2823" width="0" style="413" hidden="1" customWidth="1"/>
    <col min="2824" max="2825" width="12.875" style="413" bestFit="1" customWidth="1"/>
    <col min="2826" max="2826" width="11.375" style="413" bestFit="1" customWidth="1"/>
    <col min="2827" max="2829" width="0" style="413" hidden="1" customWidth="1"/>
    <col min="2830" max="2830" width="12.75" style="413" customWidth="1"/>
    <col min="2831" max="2831" width="13.25" style="413" customWidth="1"/>
    <col min="2832" max="2838" width="12.375" style="413" customWidth="1"/>
    <col min="2839" max="2839" width="17.75" style="413" customWidth="1"/>
    <col min="2840" max="2840" width="10.375" style="413" customWidth="1"/>
    <col min="2841" max="2841" width="16.625" style="413" customWidth="1"/>
    <col min="2842" max="2844" width="15.875" style="413" bestFit="1" customWidth="1"/>
    <col min="2845" max="3066" width="9" style="413"/>
    <col min="3067" max="3067" width="5.625" style="413" customWidth="1"/>
    <col min="3068" max="3068" width="45.25" style="413" customWidth="1"/>
    <col min="3069" max="3069" width="10.75" style="413" customWidth="1"/>
    <col min="3070" max="3070" width="11.625" style="413" customWidth="1"/>
    <col min="3071" max="3071" width="9.25" style="413" customWidth="1"/>
    <col min="3072" max="3072" width="14.625" style="413" customWidth="1"/>
    <col min="3073" max="3073" width="12.75" style="413" bestFit="1" customWidth="1"/>
    <col min="3074" max="3074" width="13.625" style="413" customWidth="1"/>
    <col min="3075" max="3075" width="11.375" style="413" customWidth="1"/>
    <col min="3076" max="3079" width="0" style="413" hidden="1" customWidth="1"/>
    <col min="3080" max="3081" width="12.875" style="413" bestFit="1" customWidth="1"/>
    <col min="3082" max="3082" width="11.375" style="413" bestFit="1" customWidth="1"/>
    <col min="3083" max="3085" width="0" style="413" hidden="1" customWidth="1"/>
    <col min="3086" max="3086" width="12.75" style="413" customWidth="1"/>
    <col min="3087" max="3087" width="13.25" style="413" customWidth="1"/>
    <col min="3088" max="3094" width="12.375" style="413" customWidth="1"/>
    <col min="3095" max="3095" width="17.75" style="413" customWidth="1"/>
    <col min="3096" max="3096" width="10.375" style="413" customWidth="1"/>
    <col min="3097" max="3097" width="16.625" style="413" customWidth="1"/>
    <col min="3098" max="3100" width="15.875" style="413" bestFit="1" customWidth="1"/>
    <col min="3101" max="3322" width="9" style="413"/>
    <col min="3323" max="3323" width="5.625" style="413" customWidth="1"/>
    <col min="3324" max="3324" width="45.25" style="413" customWidth="1"/>
    <col min="3325" max="3325" width="10.75" style="413" customWidth="1"/>
    <col min="3326" max="3326" width="11.625" style="413" customWidth="1"/>
    <col min="3327" max="3327" width="9.25" style="413" customWidth="1"/>
    <col min="3328" max="3328" width="14.625" style="413" customWidth="1"/>
    <col min="3329" max="3329" width="12.75" style="413" bestFit="1" customWidth="1"/>
    <col min="3330" max="3330" width="13.625" style="413" customWidth="1"/>
    <col min="3331" max="3331" width="11.375" style="413" customWidth="1"/>
    <col min="3332" max="3335" width="0" style="413" hidden="1" customWidth="1"/>
    <col min="3336" max="3337" width="12.875" style="413" bestFit="1" customWidth="1"/>
    <col min="3338" max="3338" width="11.375" style="413" bestFit="1" customWidth="1"/>
    <col min="3339" max="3341" width="0" style="413" hidden="1" customWidth="1"/>
    <col min="3342" max="3342" width="12.75" style="413" customWidth="1"/>
    <col min="3343" max="3343" width="13.25" style="413" customWidth="1"/>
    <col min="3344" max="3350" width="12.375" style="413" customWidth="1"/>
    <col min="3351" max="3351" width="17.75" style="413" customWidth="1"/>
    <col min="3352" max="3352" width="10.375" style="413" customWidth="1"/>
    <col min="3353" max="3353" width="16.625" style="413" customWidth="1"/>
    <col min="3354" max="3356" width="15.875" style="413" bestFit="1" customWidth="1"/>
    <col min="3357" max="3578" width="9" style="413"/>
    <col min="3579" max="3579" width="5.625" style="413" customWidth="1"/>
    <col min="3580" max="3580" width="45.25" style="413" customWidth="1"/>
    <col min="3581" max="3581" width="10.75" style="413" customWidth="1"/>
    <col min="3582" max="3582" width="11.625" style="413" customWidth="1"/>
    <col min="3583" max="3583" width="9.25" style="413" customWidth="1"/>
    <col min="3584" max="3584" width="14.625" style="413" customWidth="1"/>
    <col min="3585" max="3585" width="12.75" style="413" bestFit="1" customWidth="1"/>
    <col min="3586" max="3586" width="13.625" style="413" customWidth="1"/>
    <col min="3587" max="3587" width="11.375" style="413" customWidth="1"/>
    <col min="3588" max="3591" width="0" style="413" hidden="1" customWidth="1"/>
    <col min="3592" max="3593" width="12.875" style="413" bestFit="1" customWidth="1"/>
    <col min="3594" max="3594" width="11.375" style="413" bestFit="1" customWidth="1"/>
    <col min="3595" max="3597" width="0" style="413" hidden="1" customWidth="1"/>
    <col min="3598" max="3598" width="12.75" style="413" customWidth="1"/>
    <col min="3599" max="3599" width="13.25" style="413" customWidth="1"/>
    <col min="3600" max="3606" width="12.375" style="413" customWidth="1"/>
    <col min="3607" max="3607" width="17.75" style="413" customWidth="1"/>
    <col min="3608" max="3608" width="10.375" style="413" customWidth="1"/>
    <col min="3609" max="3609" width="16.625" style="413" customWidth="1"/>
    <col min="3610" max="3612" width="15.875" style="413" bestFit="1" customWidth="1"/>
    <col min="3613" max="3834" width="9" style="413"/>
    <col min="3835" max="3835" width="5.625" style="413" customWidth="1"/>
    <col min="3836" max="3836" width="45.25" style="413" customWidth="1"/>
    <col min="3837" max="3837" width="10.75" style="413" customWidth="1"/>
    <col min="3838" max="3838" width="11.625" style="413" customWidth="1"/>
    <col min="3839" max="3839" width="9.25" style="413" customWidth="1"/>
    <col min="3840" max="3840" width="14.625" style="413" customWidth="1"/>
    <col min="3841" max="3841" width="12.75" style="413" bestFit="1" customWidth="1"/>
    <col min="3842" max="3842" width="13.625" style="413" customWidth="1"/>
    <col min="3843" max="3843" width="11.375" style="413" customWidth="1"/>
    <col min="3844" max="3847" width="0" style="413" hidden="1" customWidth="1"/>
    <col min="3848" max="3849" width="12.875" style="413" bestFit="1" customWidth="1"/>
    <col min="3850" max="3850" width="11.375" style="413" bestFit="1" customWidth="1"/>
    <col min="3851" max="3853" width="0" style="413" hidden="1" customWidth="1"/>
    <col min="3854" max="3854" width="12.75" style="413" customWidth="1"/>
    <col min="3855" max="3855" width="13.25" style="413" customWidth="1"/>
    <col min="3856" max="3862" width="12.375" style="413" customWidth="1"/>
    <col min="3863" max="3863" width="17.75" style="413" customWidth="1"/>
    <col min="3864" max="3864" width="10.375" style="413" customWidth="1"/>
    <col min="3865" max="3865" width="16.625" style="413" customWidth="1"/>
    <col min="3866" max="3868" width="15.875" style="413" bestFit="1" customWidth="1"/>
    <col min="3869" max="4090" width="9" style="413"/>
    <col min="4091" max="4091" width="5.625" style="413" customWidth="1"/>
    <col min="4092" max="4092" width="45.25" style="413" customWidth="1"/>
    <col min="4093" max="4093" width="10.75" style="413" customWidth="1"/>
    <col min="4094" max="4094" width="11.625" style="413" customWidth="1"/>
    <col min="4095" max="4095" width="9.25" style="413" customWidth="1"/>
    <col min="4096" max="4096" width="14.625" style="413" customWidth="1"/>
    <col min="4097" max="4097" width="12.75" style="413" bestFit="1" customWidth="1"/>
    <col min="4098" max="4098" width="13.625" style="413" customWidth="1"/>
    <col min="4099" max="4099" width="11.375" style="413" customWidth="1"/>
    <col min="4100" max="4103" width="0" style="413" hidden="1" customWidth="1"/>
    <col min="4104" max="4105" width="12.875" style="413" bestFit="1" customWidth="1"/>
    <col min="4106" max="4106" width="11.375" style="413" bestFit="1" customWidth="1"/>
    <col min="4107" max="4109" width="0" style="413" hidden="1" customWidth="1"/>
    <col min="4110" max="4110" width="12.75" style="413" customWidth="1"/>
    <col min="4111" max="4111" width="13.25" style="413" customWidth="1"/>
    <col min="4112" max="4118" width="12.375" style="413" customWidth="1"/>
    <col min="4119" max="4119" width="17.75" style="413" customWidth="1"/>
    <col min="4120" max="4120" width="10.375" style="413" customWidth="1"/>
    <col min="4121" max="4121" width="16.625" style="413" customWidth="1"/>
    <col min="4122" max="4124" width="15.875" style="413" bestFit="1" customWidth="1"/>
    <col min="4125" max="4346" width="9" style="413"/>
    <col min="4347" max="4347" width="5.625" style="413" customWidth="1"/>
    <col min="4348" max="4348" width="45.25" style="413" customWidth="1"/>
    <col min="4349" max="4349" width="10.75" style="413" customWidth="1"/>
    <col min="4350" max="4350" width="11.625" style="413" customWidth="1"/>
    <col min="4351" max="4351" width="9.25" style="413" customWidth="1"/>
    <col min="4352" max="4352" width="14.625" style="413" customWidth="1"/>
    <col min="4353" max="4353" width="12.75" style="413" bestFit="1" customWidth="1"/>
    <col min="4354" max="4354" width="13.625" style="413" customWidth="1"/>
    <col min="4355" max="4355" width="11.375" style="413" customWidth="1"/>
    <col min="4356" max="4359" width="0" style="413" hidden="1" customWidth="1"/>
    <col min="4360" max="4361" width="12.875" style="413" bestFit="1" customWidth="1"/>
    <col min="4362" max="4362" width="11.375" style="413" bestFit="1" customWidth="1"/>
    <col min="4363" max="4365" width="0" style="413" hidden="1" customWidth="1"/>
    <col min="4366" max="4366" width="12.75" style="413" customWidth="1"/>
    <col min="4367" max="4367" width="13.25" style="413" customWidth="1"/>
    <col min="4368" max="4374" width="12.375" style="413" customWidth="1"/>
    <col min="4375" max="4375" width="17.75" style="413" customWidth="1"/>
    <col min="4376" max="4376" width="10.375" style="413" customWidth="1"/>
    <col min="4377" max="4377" width="16.625" style="413" customWidth="1"/>
    <col min="4378" max="4380" width="15.875" style="413" bestFit="1" customWidth="1"/>
    <col min="4381" max="4602" width="9" style="413"/>
    <col min="4603" max="4603" width="5.625" style="413" customWidth="1"/>
    <col min="4604" max="4604" width="45.25" style="413" customWidth="1"/>
    <col min="4605" max="4605" width="10.75" style="413" customWidth="1"/>
    <col min="4606" max="4606" width="11.625" style="413" customWidth="1"/>
    <col min="4607" max="4607" width="9.25" style="413" customWidth="1"/>
    <col min="4608" max="4608" width="14.625" style="413" customWidth="1"/>
    <col min="4609" max="4609" width="12.75" style="413" bestFit="1" customWidth="1"/>
    <col min="4610" max="4610" width="13.625" style="413" customWidth="1"/>
    <col min="4611" max="4611" width="11.375" style="413" customWidth="1"/>
    <col min="4612" max="4615" width="0" style="413" hidden="1" customWidth="1"/>
    <col min="4616" max="4617" width="12.875" style="413" bestFit="1" customWidth="1"/>
    <col min="4618" max="4618" width="11.375" style="413" bestFit="1" customWidth="1"/>
    <col min="4619" max="4621" width="0" style="413" hidden="1" customWidth="1"/>
    <col min="4622" max="4622" width="12.75" style="413" customWidth="1"/>
    <col min="4623" max="4623" width="13.25" style="413" customWidth="1"/>
    <col min="4624" max="4630" width="12.375" style="413" customWidth="1"/>
    <col min="4631" max="4631" width="17.75" style="413" customWidth="1"/>
    <col min="4632" max="4632" width="10.375" style="413" customWidth="1"/>
    <col min="4633" max="4633" width="16.625" style="413" customWidth="1"/>
    <col min="4634" max="4636" width="15.875" style="413" bestFit="1" customWidth="1"/>
    <col min="4637" max="4858" width="9" style="413"/>
    <col min="4859" max="4859" width="5.625" style="413" customWidth="1"/>
    <col min="4860" max="4860" width="45.25" style="413" customWidth="1"/>
    <col min="4861" max="4861" width="10.75" style="413" customWidth="1"/>
    <col min="4862" max="4862" width="11.625" style="413" customWidth="1"/>
    <col min="4863" max="4863" width="9.25" style="413" customWidth="1"/>
    <col min="4864" max="4864" width="14.625" style="413" customWidth="1"/>
    <col min="4865" max="4865" width="12.75" style="413" bestFit="1" customWidth="1"/>
    <col min="4866" max="4866" width="13.625" style="413" customWidth="1"/>
    <col min="4867" max="4867" width="11.375" style="413" customWidth="1"/>
    <col min="4868" max="4871" width="0" style="413" hidden="1" customWidth="1"/>
    <col min="4872" max="4873" width="12.875" style="413" bestFit="1" customWidth="1"/>
    <col min="4874" max="4874" width="11.375" style="413" bestFit="1" customWidth="1"/>
    <col min="4875" max="4877" width="0" style="413" hidden="1" customWidth="1"/>
    <col min="4878" max="4878" width="12.75" style="413" customWidth="1"/>
    <col min="4879" max="4879" width="13.25" style="413" customWidth="1"/>
    <col min="4880" max="4886" width="12.375" style="413" customWidth="1"/>
    <col min="4887" max="4887" width="17.75" style="413" customWidth="1"/>
    <col min="4888" max="4888" width="10.375" style="413" customWidth="1"/>
    <col min="4889" max="4889" width="16.625" style="413" customWidth="1"/>
    <col min="4890" max="4892" width="15.875" style="413" bestFit="1" customWidth="1"/>
    <col min="4893" max="5114" width="9" style="413"/>
    <col min="5115" max="5115" width="5.625" style="413" customWidth="1"/>
    <col min="5116" max="5116" width="45.25" style="413" customWidth="1"/>
    <col min="5117" max="5117" width="10.75" style="413" customWidth="1"/>
    <col min="5118" max="5118" width="11.625" style="413" customWidth="1"/>
    <col min="5119" max="5119" width="9.25" style="413" customWidth="1"/>
    <col min="5120" max="5120" width="14.625" style="413" customWidth="1"/>
    <col min="5121" max="5121" width="12.75" style="413" bestFit="1" customWidth="1"/>
    <col min="5122" max="5122" width="13.625" style="413" customWidth="1"/>
    <col min="5123" max="5123" width="11.375" style="413" customWidth="1"/>
    <col min="5124" max="5127" width="0" style="413" hidden="1" customWidth="1"/>
    <col min="5128" max="5129" width="12.875" style="413" bestFit="1" customWidth="1"/>
    <col min="5130" max="5130" width="11.375" style="413" bestFit="1" customWidth="1"/>
    <col min="5131" max="5133" width="0" style="413" hidden="1" customWidth="1"/>
    <col min="5134" max="5134" width="12.75" style="413" customWidth="1"/>
    <col min="5135" max="5135" width="13.25" style="413" customWidth="1"/>
    <col min="5136" max="5142" width="12.375" style="413" customWidth="1"/>
    <col min="5143" max="5143" width="17.75" style="413" customWidth="1"/>
    <col min="5144" max="5144" width="10.375" style="413" customWidth="1"/>
    <col min="5145" max="5145" width="16.625" style="413" customWidth="1"/>
    <col min="5146" max="5148" width="15.875" style="413" bestFit="1" customWidth="1"/>
    <col min="5149" max="5370" width="9" style="413"/>
    <col min="5371" max="5371" width="5.625" style="413" customWidth="1"/>
    <col min="5372" max="5372" width="45.25" style="413" customWidth="1"/>
    <col min="5373" max="5373" width="10.75" style="413" customWidth="1"/>
    <col min="5374" max="5374" width="11.625" style="413" customWidth="1"/>
    <col min="5375" max="5375" width="9.25" style="413" customWidth="1"/>
    <col min="5376" max="5376" width="14.625" style="413" customWidth="1"/>
    <col min="5377" max="5377" width="12.75" style="413" bestFit="1" customWidth="1"/>
    <col min="5378" max="5378" width="13.625" style="413" customWidth="1"/>
    <col min="5379" max="5379" width="11.375" style="413" customWidth="1"/>
    <col min="5380" max="5383" width="0" style="413" hidden="1" customWidth="1"/>
    <col min="5384" max="5385" width="12.875" style="413" bestFit="1" customWidth="1"/>
    <col min="5386" max="5386" width="11.375" style="413" bestFit="1" customWidth="1"/>
    <col min="5387" max="5389" width="0" style="413" hidden="1" customWidth="1"/>
    <col min="5390" max="5390" width="12.75" style="413" customWidth="1"/>
    <col min="5391" max="5391" width="13.25" style="413" customWidth="1"/>
    <col min="5392" max="5398" width="12.375" style="413" customWidth="1"/>
    <col min="5399" max="5399" width="17.75" style="413" customWidth="1"/>
    <col min="5400" max="5400" width="10.375" style="413" customWidth="1"/>
    <col min="5401" max="5401" width="16.625" style="413" customWidth="1"/>
    <col min="5402" max="5404" width="15.875" style="413" bestFit="1" customWidth="1"/>
    <col min="5405" max="5626" width="9" style="413"/>
    <col min="5627" max="5627" width="5.625" style="413" customWidth="1"/>
    <col min="5628" max="5628" width="45.25" style="413" customWidth="1"/>
    <col min="5629" max="5629" width="10.75" style="413" customWidth="1"/>
    <col min="5630" max="5630" width="11.625" style="413" customWidth="1"/>
    <col min="5631" max="5631" width="9.25" style="413" customWidth="1"/>
    <col min="5632" max="5632" width="14.625" style="413" customWidth="1"/>
    <col min="5633" max="5633" width="12.75" style="413" bestFit="1" customWidth="1"/>
    <col min="5634" max="5634" width="13.625" style="413" customWidth="1"/>
    <col min="5635" max="5635" width="11.375" style="413" customWidth="1"/>
    <col min="5636" max="5639" width="0" style="413" hidden="1" customWidth="1"/>
    <col min="5640" max="5641" width="12.875" style="413" bestFit="1" customWidth="1"/>
    <col min="5642" max="5642" width="11.375" style="413" bestFit="1" customWidth="1"/>
    <col min="5643" max="5645" width="0" style="413" hidden="1" customWidth="1"/>
    <col min="5646" max="5646" width="12.75" style="413" customWidth="1"/>
    <col min="5647" max="5647" width="13.25" style="413" customWidth="1"/>
    <col min="5648" max="5654" width="12.375" style="413" customWidth="1"/>
    <col min="5655" max="5655" width="17.75" style="413" customWidth="1"/>
    <col min="5656" max="5656" width="10.375" style="413" customWidth="1"/>
    <col min="5657" max="5657" width="16.625" style="413" customWidth="1"/>
    <col min="5658" max="5660" width="15.875" style="413" bestFit="1" customWidth="1"/>
    <col min="5661" max="5882" width="9" style="413"/>
    <col min="5883" max="5883" width="5.625" style="413" customWidth="1"/>
    <col min="5884" max="5884" width="45.25" style="413" customWidth="1"/>
    <col min="5885" max="5885" width="10.75" style="413" customWidth="1"/>
    <col min="5886" max="5886" width="11.625" style="413" customWidth="1"/>
    <col min="5887" max="5887" width="9.25" style="413" customWidth="1"/>
    <col min="5888" max="5888" width="14.625" style="413" customWidth="1"/>
    <col min="5889" max="5889" width="12.75" style="413" bestFit="1" customWidth="1"/>
    <col min="5890" max="5890" width="13.625" style="413" customWidth="1"/>
    <col min="5891" max="5891" width="11.375" style="413" customWidth="1"/>
    <col min="5892" max="5895" width="0" style="413" hidden="1" customWidth="1"/>
    <col min="5896" max="5897" width="12.875" style="413" bestFit="1" customWidth="1"/>
    <col min="5898" max="5898" width="11.375" style="413" bestFit="1" customWidth="1"/>
    <col min="5899" max="5901" width="0" style="413" hidden="1" customWidth="1"/>
    <col min="5902" max="5902" width="12.75" style="413" customWidth="1"/>
    <col min="5903" max="5903" width="13.25" style="413" customWidth="1"/>
    <col min="5904" max="5910" width="12.375" style="413" customWidth="1"/>
    <col min="5911" max="5911" width="17.75" style="413" customWidth="1"/>
    <col min="5912" max="5912" width="10.375" style="413" customWidth="1"/>
    <col min="5913" max="5913" width="16.625" style="413" customWidth="1"/>
    <col min="5914" max="5916" width="15.875" style="413" bestFit="1" customWidth="1"/>
    <col min="5917" max="6138" width="9" style="413"/>
    <col min="6139" max="6139" width="5.625" style="413" customWidth="1"/>
    <col min="6140" max="6140" width="45.25" style="413" customWidth="1"/>
    <col min="6141" max="6141" width="10.75" style="413" customWidth="1"/>
    <col min="6142" max="6142" width="11.625" style="413" customWidth="1"/>
    <col min="6143" max="6143" width="9.25" style="413" customWidth="1"/>
    <col min="6144" max="6144" width="14.625" style="413" customWidth="1"/>
    <col min="6145" max="6145" width="12.75" style="413" bestFit="1" customWidth="1"/>
    <col min="6146" max="6146" width="13.625" style="413" customWidth="1"/>
    <col min="6147" max="6147" width="11.375" style="413" customWidth="1"/>
    <col min="6148" max="6151" width="0" style="413" hidden="1" customWidth="1"/>
    <col min="6152" max="6153" width="12.875" style="413" bestFit="1" customWidth="1"/>
    <col min="6154" max="6154" width="11.375" style="413" bestFit="1" customWidth="1"/>
    <col min="6155" max="6157" width="0" style="413" hidden="1" customWidth="1"/>
    <col min="6158" max="6158" width="12.75" style="413" customWidth="1"/>
    <col min="6159" max="6159" width="13.25" style="413" customWidth="1"/>
    <col min="6160" max="6166" width="12.375" style="413" customWidth="1"/>
    <col min="6167" max="6167" width="17.75" style="413" customWidth="1"/>
    <col min="6168" max="6168" width="10.375" style="413" customWidth="1"/>
    <col min="6169" max="6169" width="16.625" style="413" customWidth="1"/>
    <col min="6170" max="6172" width="15.875" style="413" bestFit="1" customWidth="1"/>
    <col min="6173" max="6394" width="9" style="413"/>
    <col min="6395" max="6395" width="5.625" style="413" customWidth="1"/>
    <col min="6396" max="6396" width="45.25" style="413" customWidth="1"/>
    <col min="6397" max="6397" width="10.75" style="413" customWidth="1"/>
    <col min="6398" max="6398" width="11.625" style="413" customWidth="1"/>
    <col min="6399" max="6399" width="9.25" style="413" customWidth="1"/>
    <col min="6400" max="6400" width="14.625" style="413" customWidth="1"/>
    <col min="6401" max="6401" width="12.75" style="413" bestFit="1" customWidth="1"/>
    <col min="6402" max="6402" width="13.625" style="413" customWidth="1"/>
    <col min="6403" max="6403" width="11.375" style="413" customWidth="1"/>
    <col min="6404" max="6407" width="0" style="413" hidden="1" customWidth="1"/>
    <col min="6408" max="6409" width="12.875" style="413" bestFit="1" customWidth="1"/>
    <col min="6410" max="6410" width="11.375" style="413" bestFit="1" customWidth="1"/>
    <col min="6411" max="6413" width="0" style="413" hidden="1" customWidth="1"/>
    <col min="6414" max="6414" width="12.75" style="413" customWidth="1"/>
    <col min="6415" max="6415" width="13.25" style="413" customWidth="1"/>
    <col min="6416" max="6422" width="12.375" style="413" customWidth="1"/>
    <col min="6423" max="6423" width="17.75" style="413" customWidth="1"/>
    <col min="6424" max="6424" width="10.375" style="413" customWidth="1"/>
    <col min="6425" max="6425" width="16.625" style="413" customWidth="1"/>
    <col min="6426" max="6428" width="15.875" style="413" bestFit="1" customWidth="1"/>
    <col min="6429" max="6650" width="9" style="413"/>
    <col min="6651" max="6651" width="5.625" style="413" customWidth="1"/>
    <col min="6652" max="6652" width="45.25" style="413" customWidth="1"/>
    <col min="6653" max="6653" width="10.75" style="413" customWidth="1"/>
    <col min="6654" max="6654" width="11.625" style="413" customWidth="1"/>
    <col min="6655" max="6655" width="9.25" style="413" customWidth="1"/>
    <col min="6656" max="6656" width="14.625" style="413" customWidth="1"/>
    <col min="6657" max="6657" width="12.75" style="413" bestFit="1" customWidth="1"/>
    <col min="6658" max="6658" width="13.625" style="413" customWidth="1"/>
    <col min="6659" max="6659" width="11.375" style="413" customWidth="1"/>
    <col min="6660" max="6663" width="0" style="413" hidden="1" customWidth="1"/>
    <col min="6664" max="6665" width="12.875" style="413" bestFit="1" customWidth="1"/>
    <col min="6666" max="6666" width="11.375" style="413" bestFit="1" customWidth="1"/>
    <col min="6667" max="6669" width="0" style="413" hidden="1" customWidth="1"/>
    <col min="6670" max="6670" width="12.75" style="413" customWidth="1"/>
    <col min="6671" max="6671" width="13.25" style="413" customWidth="1"/>
    <col min="6672" max="6678" width="12.375" style="413" customWidth="1"/>
    <col min="6679" max="6679" width="17.75" style="413" customWidth="1"/>
    <col min="6680" max="6680" width="10.375" style="413" customWidth="1"/>
    <col min="6681" max="6681" width="16.625" style="413" customWidth="1"/>
    <col min="6682" max="6684" width="15.875" style="413" bestFit="1" customWidth="1"/>
    <col min="6685" max="6906" width="9" style="413"/>
    <col min="6907" max="6907" width="5.625" style="413" customWidth="1"/>
    <col min="6908" max="6908" width="45.25" style="413" customWidth="1"/>
    <col min="6909" max="6909" width="10.75" style="413" customWidth="1"/>
    <col min="6910" max="6910" width="11.625" style="413" customWidth="1"/>
    <col min="6911" max="6911" width="9.25" style="413" customWidth="1"/>
    <col min="6912" max="6912" width="14.625" style="413" customWidth="1"/>
    <col min="6913" max="6913" width="12.75" style="413" bestFit="1" customWidth="1"/>
    <col min="6914" max="6914" width="13.625" style="413" customWidth="1"/>
    <col min="6915" max="6915" width="11.375" style="413" customWidth="1"/>
    <col min="6916" max="6919" width="0" style="413" hidden="1" customWidth="1"/>
    <col min="6920" max="6921" width="12.875" style="413" bestFit="1" customWidth="1"/>
    <col min="6922" max="6922" width="11.375" style="413" bestFit="1" customWidth="1"/>
    <col min="6923" max="6925" width="0" style="413" hidden="1" customWidth="1"/>
    <col min="6926" max="6926" width="12.75" style="413" customWidth="1"/>
    <col min="6927" max="6927" width="13.25" style="413" customWidth="1"/>
    <col min="6928" max="6934" width="12.375" style="413" customWidth="1"/>
    <col min="6935" max="6935" width="17.75" style="413" customWidth="1"/>
    <col min="6936" max="6936" width="10.375" style="413" customWidth="1"/>
    <col min="6937" max="6937" width="16.625" style="413" customWidth="1"/>
    <col min="6938" max="6940" width="15.875" style="413" bestFit="1" customWidth="1"/>
    <col min="6941" max="7162" width="9" style="413"/>
    <col min="7163" max="7163" width="5.625" style="413" customWidth="1"/>
    <col min="7164" max="7164" width="45.25" style="413" customWidth="1"/>
    <col min="7165" max="7165" width="10.75" style="413" customWidth="1"/>
    <col min="7166" max="7166" width="11.625" style="413" customWidth="1"/>
    <col min="7167" max="7167" width="9.25" style="413" customWidth="1"/>
    <col min="7168" max="7168" width="14.625" style="413" customWidth="1"/>
    <col min="7169" max="7169" width="12.75" style="413" bestFit="1" customWidth="1"/>
    <col min="7170" max="7170" width="13.625" style="413" customWidth="1"/>
    <col min="7171" max="7171" width="11.375" style="413" customWidth="1"/>
    <col min="7172" max="7175" width="0" style="413" hidden="1" customWidth="1"/>
    <col min="7176" max="7177" width="12.875" style="413" bestFit="1" customWidth="1"/>
    <col min="7178" max="7178" width="11.375" style="413" bestFit="1" customWidth="1"/>
    <col min="7179" max="7181" width="0" style="413" hidden="1" customWidth="1"/>
    <col min="7182" max="7182" width="12.75" style="413" customWidth="1"/>
    <col min="7183" max="7183" width="13.25" style="413" customWidth="1"/>
    <col min="7184" max="7190" width="12.375" style="413" customWidth="1"/>
    <col min="7191" max="7191" width="17.75" style="413" customWidth="1"/>
    <col min="7192" max="7192" width="10.375" style="413" customWidth="1"/>
    <col min="7193" max="7193" width="16.625" style="413" customWidth="1"/>
    <col min="7194" max="7196" width="15.875" style="413" bestFit="1" customWidth="1"/>
    <col min="7197" max="7418" width="9" style="413"/>
    <col min="7419" max="7419" width="5.625" style="413" customWidth="1"/>
    <col min="7420" max="7420" width="45.25" style="413" customWidth="1"/>
    <col min="7421" max="7421" width="10.75" style="413" customWidth="1"/>
    <col min="7422" max="7422" width="11.625" style="413" customWidth="1"/>
    <col min="7423" max="7423" width="9.25" style="413" customWidth="1"/>
    <col min="7424" max="7424" width="14.625" style="413" customWidth="1"/>
    <col min="7425" max="7425" width="12.75" style="413" bestFit="1" customWidth="1"/>
    <col min="7426" max="7426" width="13.625" style="413" customWidth="1"/>
    <col min="7427" max="7427" width="11.375" style="413" customWidth="1"/>
    <col min="7428" max="7431" width="0" style="413" hidden="1" customWidth="1"/>
    <col min="7432" max="7433" width="12.875" style="413" bestFit="1" customWidth="1"/>
    <col min="7434" max="7434" width="11.375" style="413" bestFit="1" customWidth="1"/>
    <col min="7435" max="7437" width="0" style="413" hidden="1" customWidth="1"/>
    <col min="7438" max="7438" width="12.75" style="413" customWidth="1"/>
    <col min="7439" max="7439" width="13.25" style="413" customWidth="1"/>
    <col min="7440" max="7446" width="12.375" style="413" customWidth="1"/>
    <col min="7447" max="7447" width="17.75" style="413" customWidth="1"/>
    <col min="7448" max="7448" width="10.375" style="413" customWidth="1"/>
    <col min="7449" max="7449" width="16.625" style="413" customWidth="1"/>
    <col min="7450" max="7452" width="15.875" style="413" bestFit="1" customWidth="1"/>
    <col min="7453" max="7674" width="9" style="413"/>
    <col min="7675" max="7675" width="5.625" style="413" customWidth="1"/>
    <col min="7676" max="7676" width="45.25" style="413" customWidth="1"/>
    <col min="7677" max="7677" width="10.75" style="413" customWidth="1"/>
    <col min="7678" max="7678" width="11.625" style="413" customWidth="1"/>
    <col min="7679" max="7679" width="9.25" style="413" customWidth="1"/>
    <col min="7680" max="7680" width="14.625" style="413" customWidth="1"/>
    <col min="7681" max="7681" width="12.75" style="413" bestFit="1" customWidth="1"/>
    <col min="7682" max="7682" width="13.625" style="413" customWidth="1"/>
    <col min="7683" max="7683" width="11.375" style="413" customWidth="1"/>
    <col min="7684" max="7687" width="0" style="413" hidden="1" customWidth="1"/>
    <col min="7688" max="7689" width="12.875" style="413" bestFit="1" customWidth="1"/>
    <col min="7690" max="7690" width="11.375" style="413" bestFit="1" customWidth="1"/>
    <col min="7691" max="7693" width="0" style="413" hidden="1" customWidth="1"/>
    <col min="7694" max="7694" width="12.75" style="413" customWidth="1"/>
    <col min="7695" max="7695" width="13.25" style="413" customWidth="1"/>
    <col min="7696" max="7702" width="12.375" style="413" customWidth="1"/>
    <col min="7703" max="7703" width="17.75" style="413" customWidth="1"/>
    <col min="7704" max="7704" width="10.375" style="413" customWidth="1"/>
    <col min="7705" max="7705" width="16.625" style="413" customWidth="1"/>
    <col min="7706" max="7708" width="15.875" style="413" bestFit="1" customWidth="1"/>
    <col min="7709" max="7930" width="9" style="413"/>
    <col min="7931" max="7931" width="5.625" style="413" customWidth="1"/>
    <col min="7932" max="7932" width="45.25" style="413" customWidth="1"/>
    <col min="7933" max="7933" width="10.75" style="413" customWidth="1"/>
    <col min="7934" max="7934" width="11.625" style="413" customWidth="1"/>
    <col min="7935" max="7935" width="9.25" style="413" customWidth="1"/>
    <col min="7936" max="7936" width="14.625" style="413" customWidth="1"/>
    <col min="7937" max="7937" width="12.75" style="413" bestFit="1" customWidth="1"/>
    <col min="7938" max="7938" width="13.625" style="413" customWidth="1"/>
    <col min="7939" max="7939" width="11.375" style="413" customWidth="1"/>
    <col min="7940" max="7943" width="0" style="413" hidden="1" customWidth="1"/>
    <col min="7944" max="7945" width="12.875" style="413" bestFit="1" customWidth="1"/>
    <col min="7946" max="7946" width="11.375" style="413" bestFit="1" customWidth="1"/>
    <col min="7947" max="7949" width="0" style="413" hidden="1" customWidth="1"/>
    <col min="7950" max="7950" width="12.75" style="413" customWidth="1"/>
    <col min="7951" max="7951" width="13.25" style="413" customWidth="1"/>
    <col min="7952" max="7958" width="12.375" style="413" customWidth="1"/>
    <col min="7959" max="7959" width="17.75" style="413" customWidth="1"/>
    <col min="7960" max="7960" width="10.375" style="413" customWidth="1"/>
    <col min="7961" max="7961" width="16.625" style="413" customWidth="1"/>
    <col min="7962" max="7964" width="15.875" style="413" bestFit="1" customWidth="1"/>
    <col min="7965" max="8186" width="9" style="413"/>
    <col min="8187" max="8187" width="5.625" style="413" customWidth="1"/>
    <col min="8188" max="8188" width="45.25" style="413" customWidth="1"/>
    <col min="8189" max="8189" width="10.75" style="413" customWidth="1"/>
    <col min="8190" max="8190" width="11.625" style="413" customWidth="1"/>
    <col min="8191" max="8191" width="9.25" style="413" customWidth="1"/>
    <col min="8192" max="8192" width="14.625" style="413" customWidth="1"/>
    <col min="8193" max="8193" width="12.75" style="413" bestFit="1" customWidth="1"/>
    <col min="8194" max="8194" width="13.625" style="413" customWidth="1"/>
    <col min="8195" max="8195" width="11.375" style="413" customWidth="1"/>
    <col min="8196" max="8199" width="0" style="413" hidden="1" customWidth="1"/>
    <col min="8200" max="8201" width="12.875" style="413" bestFit="1" customWidth="1"/>
    <col min="8202" max="8202" width="11.375" style="413" bestFit="1" customWidth="1"/>
    <col min="8203" max="8205" width="0" style="413" hidden="1" customWidth="1"/>
    <col min="8206" max="8206" width="12.75" style="413" customWidth="1"/>
    <col min="8207" max="8207" width="13.25" style="413" customWidth="1"/>
    <col min="8208" max="8214" width="12.375" style="413" customWidth="1"/>
    <col min="8215" max="8215" width="17.75" style="413" customWidth="1"/>
    <col min="8216" max="8216" width="10.375" style="413" customWidth="1"/>
    <col min="8217" max="8217" width="16.625" style="413" customWidth="1"/>
    <col min="8218" max="8220" width="15.875" style="413" bestFit="1" customWidth="1"/>
    <col min="8221" max="8442" width="9" style="413"/>
    <col min="8443" max="8443" width="5.625" style="413" customWidth="1"/>
    <col min="8444" max="8444" width="45.25" style="413" customWidth="1"/>
    <col min="8445" max="8445" width="10.75" style="413" customWidth="1"/>
    <col min="8446" max="8446" width="11.625" style="413" customWidth="1"/>
    <col min="8447" max="8447" width="9.25" style="413" customWidth="1"/>
    <col min="8448" max="8448" width="14.625" style="413" customWidth="1"/>
    <col min="8449" max="8449" width="12.75" style="413" bestFit="1" customWidth="1"/>
    <col min="8450" max="8450" width="13.625" style="413" customWidth="1"/>
    <col min="8451" max="8451" width="11.375" style="413" customWidth="1"/>
    <col min="8452" max="8455" width="0" style="413" hidden="1" customWidth="1"/>
    <col min="8456" max="8457" width="12.875" style="413" bestFit="1" customWidth="1"/>
    <col min="8458" max="8458" width="11.375" style="413" bestFit="1" customWidth="1"/>
    <col min="8459" max="8461" width="0" style="413" hidden="1" customWidth="1"/>
    <col min="8462" max="8462" width="12.75" style="413" customWidth="1"/>
    <col min="8463" max="8463" width="13.25" style="413" customWidth="1"/>
    <col min="8464" max="8470" width="12.375" style="413" customWidth="1"/>
    <col min="8471" max="8471" width="17.75" style="413" customWidth="1"/>
    <col min="8472" max="8472" width="10.375" style="413" customWidth="1"/>
    <col min="8473" max="8473" width="16.625" style="413" customWidth="1"/>
    <col min="8474" max="8476" width="15.875" style="413" bestFit="1" customWidth="1"/>
    <col min="8477" max="8698" width="9" style="413"/>
    <col min="8699" max="8699" width="5.625" style="413" customWidth="1"/>
    <col min="8700" max="8700" width="45.25" style="413" customWidth="1"/>
    <col min="8701" max="8701" width="10.75" style="413" customWidth="1"/>
    <col min="8702" max="8702" width="11.625" style="413" customWidth="1"/>
    <col min="8703" max="8703" width="9.25" style="413" customWidth="1"/>
    <col min="8704" max="8704" width="14.625" style="413" customWidth="1"/>
    <col min="8705" max="8705" width="12.75" style="413" bestFit="1" customWidth="1"/>
    <col min="8706" max="8706" width="13.625" style="413" customWidth="1"/>
    <col min="8707" max="8707" width="11.375" style="413" customWidth="1"/>
    <col min="8708" max="8711" width="0" style="413" hidden="1" customWidth="1"/>
    <col min="8712" max="8713" width="12.875" style="413" bestFit="1" customWidth="1"/>
    <col min="8714" max="8714" width="11.375" style="413" bestFit="1" customWidth="1"/>
    <col min="8715" max="8717" width="0" style="413" hidden="1" customWidth="1"/>
    <col min="8718" max="8718" width="12.75" style="413" customWidth="1"/>
    <col min="8719" max="8719" width="13.25" style="413" customWidth="1"/>
    <col min="8720" max="8726" width="12.375" style="413" customWidth="1"/>
    <col min="8727" max="8727" width="17.75" style="413" customWidth="1"/>
    <col min="8728" max="8728" width="10.375" style="413" customWidth="1"/>
    <col min="8729" max="8729" width="16.625" style="413" customWidth="1"/>
    <col min="8730" max="8732" width="15.875" style="413" bestFit="1" customWidth="1"/>
    <col min="8733" max="8954" width="9" style="413"/>
    <col min="8955" max="8955" width="5.625" style="413" customWidth="1"/>
    <col min="8956" max="8956" width="45.25" style="413" customWidth="1"/>
    <col min="8957" max="8957" width="10.75" style="413" customWidth="1"/>
    <col min="8958" max="8958" width="11.625" style="413" customWidth="1"/>
    <col min="8959" max="8959" width="9.25" style="413" customWidth="1"/>
    <col min="8960" max="8960" width="14.625" style="413" customWidth="1"/>
    <col min="8961" max="8961" width="12.75" style="413" bestFit="1" customWidth="1"/>
    <col min="8962" max="8962" width="13.625" style="413" customWidth="1"/>
    <col min="8963" max="8963" width="11.375" style="413" customWidth="1"/>
    <col min="8964" max="8967" width="0" style="413" hidden="1" customWidth="1"/>
    <col min="8968" max="8969" width="12.875" style="413" bestFit="1" customWidth="1"/>
    <col min="8970" max="8970" width="11.375" style="413" bestFit="1" customWidth="1"/>
    <col min="8971" max="8973" width="0" style="413" hidden="1" customWidth="1"/>
    <col min="8974" max="8974" width="12.75" style="413" customWidth="1"/>
    <col min="8975" max="8975" width="13.25" style="413" customWidth="1"/>
    <col min="8976" max="8982" width="12.375" style="413" customWidth="1"/>
    <col min="8983" max="8983" width="17.75" style="413" customWidth="1"/>
    <col min="8984" max="8984" width="10.375" style="413" customWidth="1"/>
    <col min="8985" max="8985" width="16.625" style="413" customWidth="1"/>
    <col min="8986" max="8988" width="15.875" style="413" bestFit="1" customWidth="1"/>
    <col min="8989" max="9210" width="9" style="413"/>
    <col min="9211" max="9211" width="5.625" style="413" customWidth="1"/>
    <col min="9212" max="9212" width="45.25" style="413" customWidth="1"/>
    <col min="9213" max="9213" width="10.75" style="413" customWidth="1"/>
    <col min="9214" max="9214" width="11.625" style="413" customWidth="1"/>
    <col min="9215" max="9215" width="9.25" style="413" customWidth="1"/>
    <col min="9216" max="9216" width="14.625" style="413" customWidth="1"/>
    <col min="9217" max="9217" width="12.75" style="413" bestFit="1" customWidth="1"/>
    <col min="9218" max="9218" width="13.625" style="413" customWidth="1"/>
    <col min="9219" max="9219" width="11.375" style="413" customWidth="1"/>
    <col min="9220" max="9223" width="0" style="413" hidden="1" customWidth="1"/>
    <col min="9224" max="9225" width="12.875" style="413" bestFit="1" customWidth="1"/>
    <col min="9226" max="9226" width="11.375" style="413" bestFit="1" customWidth="1"/>
    <col min="9227" max="9229" width="0" style="413" hidden="1" customWidth="1"/>
    <col min="9230" max="9230" width="12.75" style="413" customWidth="1"/>
    <col min="9231" max="9231" width="13.25" style="413" customWidth="1"/>
    <col min="9232" max="9238" width="12.375" style="413" customWidth="1"/>
    <col min="9239" max="9239" width="17.75" style="413" customWidth="1"/>
    <col min="9240" max="9240" width="10.375" style="413" customWidth="1"/>
    <col min="9241" max="9241" width="16.625" style="413" customWidth="1"/>
    <col min="9242" max="9244" width="15.875" style="413" bestFit="1" customWidth="1"/>
    <col min="9245" max="9466" width="9" style="413"/>
    <col min="9467" max="9467" width="5.625" style="413" customWidth="1"/>
    <col min="9468" max="9468" width="45.25" style="413" customWidth="1"/>
    <col min="9469" max="9469" width="10.75" style="413" customWidth="1"/>
    <col min="9470" max="9470" width="11.625" style="413" customWidth="1"/>
    <col min="9471" max="9471" width="9.25" style="413" customWidth="1"/>
    <col min="9472" max="9472" width="14.625" style="413" customWidth="1"/>
    <col min="9473" max="9473" width="12.75" style="413" bestFit="1" customWidth="1"/>
    <col min="9474" max="9474" width="13.625" style="413" customWidth="1"/>
    <col min="9475" max="9475" width="11.375" style="413" customWidth="1"/>
    <col min="9476" max="9479" width="0" style="413" hidden="1" customWidth="1"/>
    <col min="9480" max="9481" width="12.875" style="413" bestFit="1" customWidth="1"/>
    <col min="9482" max="9482" width="11.375" style="413" bestFit="1" customWidth="1"/>
    <col min="9483" max="9485" width="0" style="413" hidden="1" customWidth="1"/>
    <col min="9486" max="9486" width="12.75" style="413" customWidth="1"/>
    <col min="9487" max="9487" width="13.25" style="413" customWidth="1"/>
    <col min="9488" max="9494" width="12.375" style="413" customWidth="1"/>
    <col min="9495" max="9495" width="17.75" style="413" customWidth="1"/>
    <col min="9496" max="9496" width="10.375" style="413" customWidth="1"/>
    <col min="9497" max="9497" width="16.625" style="413" customWidth="1"/>
    <col min="9498" max="9500" width="15.875" style="413" bestFit="1" customWidth="1"/>
    <col min="9501" max="9722" width="9" style="413"/>
    <col min="9723" max="9723" width="5.625" style="413" customWidth="1"/>
    <col min="9724" max="9724" width="45.25" style="413" customWidth="1"/>
    <col min="9725" max="9725" width="10.75" style="413" customWidth="1"/>
    <col min="9726" max="9726" width="11.625" style="413" customWidth="1"/>
    <col min="9727" max="9727" width="9.25" style="413" customWidth="1"/>
    <col min="9728" max="9728" width="14.625" style="413" customWidth="1"/>
    <col min="9729" max="9729" width="12.75" style="413" bestFit="1" customWidth="1"/>
    <col min="9730" max="9730" width="13.625" style="413" customWidth="1"/>
    <col min="9731" max="9731" width="11.375" style="413" customWidth="1"/>
    <col min="9732" max="9735" width="0" style="413" hidden="1" customWidth="1"/>
    <col min="9736" max="9737" width="12.875" style="413" bestFit="1" customWidth="1"/>
    <col min="9738" max="9738" width="11.375" style="413" bestFit="1" customWidth="1"/>
    <col min="9739" max="9741" width="0" style="413" hidden="1" customWidth="1"/>
    <col min="9742" max="9742" width="12.75" style="413" customWidth="1"/>
    <col min="9743" max="9743" width="13.25" style="413" customWidth="1"/>
    <col min="9744" max="9750" width="12.375" style="413" customWidth="1"/>
    <col min="9751" max="9751" width="17.75" style="413" customWidth="1"/>
    <col min="9752" max="9752" width="10.375" style="413" customWidth="1"/>
    <col min="9753" max="9753" width="16.625" style="413" customWidth="1"/>
    <col min="9754" max="9756" width="15.875" style="413" bestFit="1" customWidth="1"/>
    <col min="9757" max="9978" width="9" style="413"/>
    <col min="9979" max="9979" width="5.625" style="413" customWidth="1"/>
    <col min="9980" max="9980" width="45.25" style="413" customWidth="1"/>
    <col min="9981" max="9981" width="10.75" style="413" customWidth="1"/>
    <col min="9982" max="9982" width="11.625" style="413" customWidth="1"/>
    <col min="9983" max="9983" width="9.25" style="413" customWidth="1"/>
    <col min="9984" max="9984" width="14.625" style="413" customWidth="1"/>
    <col min="9985" max="9985" width="12.75" style="413" bestFit="1" customWidth="1"/>
    <col min="9986" max="9986" width="13.625" style="413" customWidth="1"/>
    <col min="9987" max="9987" width="11.375" style="413" customWidth="1"/>
    <col min="9988" max="9991" width="0" style="413" hidden="1" customWidth="1"/>
    <col min="9992" max="9993" width="12.875" style="413" bestFit="1" customWidth="1"/>
    <col min="9994" max="9994" width="11.375" style="413" bestFit="1" customWidth="1"/>
    <col min="9995" max="9997" width="0" style="413" hidden="1" customWidth="1"/>
    <col min="9998" max="9998" width="12.75" style="413" customWidth="1"/>
    <col min="9999" max="9999" width="13.25" style="413" customWidth="1"/>
    <col min="10000" max="10006" width="12.375" style="413" customWidth="1"/>
    <col min="10007" max="10007" width="17.75" style="413" customWidth="1"/>
    <col min="10008" max="10008" width="10.375" style="413" customWidth="1"/>
    <col min="10009" max="10009" width="16.625" style="413" customWidth="1"/>
    <col min="10010" max="10012" width="15.875" style="413" bestFit="1" customWidth="1"/>
    <col min="10013" max="10234" width="9" style="413"/>
    <col min="10235" max="10235" width="5.625" style="413" customWidth="1"/>
    <col min="10236" max="10236" width="45.25" style="413" customWidth="1"/>
    <col min="10237" max="10237" width="10.75" style="413" customWidth="1"/>
    <col min="10238" max="10238" width="11.625" style="413" customWidth="1"/>
    <col min="10239" max="10239" width="9.25" style="413" customWidth="1"/>
    <col min="10240" max="10240" width="14.625" style="413" customWidth="1"/>
    <col min="10241" max="10241" width="12.75" style="413" bestFit="1" customWidth="1"/>
    <col min="10242" max="10242" width="13.625" style="413" customWidth="1"/>
    <col min="10243" max="10243" width="11.375" style="413" customWidth="1"/>
    <col min="10244" max="10247" width="0" style="413" hidden="1" customWidth="1"/>
    <col min="10248" max="10249" width="12.875" style="413" bestFit="1" customWidth="1"/>
    <col min="10250" max="10250" width="11.375" style="413" bestFit="1" customWidth="1"/>
    <col min="10251" max="10253" width="0" style="413" hidden="1" customWidth="1"/>
    <col min="10254" max="10254" width="12.75" style="413" customWidth="1"/>
    <col min="10255" max="10255" width="13.25" style="413" customWidth="1"/>
    <col min="10256" max="10262" width="12.375" style="413" customWidth="1"/>
    <col min="10263" max="10263" width="17.75" style="413" customWidth="1"/>
    <col min="10264" max="10264" width="10.375" style="413" customWidth="1"/>
    <col min="10265" max="10265" width="16.625" style="413" customWidth="1"/>
    <col min="10266" max="10268" width="15.875" style="413" bestFit="1" customWidth="1"/>
    <col min="10269" max="10490" width="9" style="413"/>
    <col min="10491" max="10491" width="5.625" style="413" customWidth="1"/>
    <col min="10492" max="10492" width="45.25" style="413" customWidth="1"/>
    <col min="10493" max="10493" width="10.75" style="413" customWidth="1"/>
    <col min="10494" max="10494" width="11.625" style="413" customWidth="1"/>
    <col min="10495" max="10495" width="9.25" style="413" customWidth="1"/>
    <col min="10496" max="10496" width="14.625" style="413" customWidth="1"/>
    <col min="10497" max="10497" width="12.75" style="413" bestFit="1" customWidth="1"/>
    <col min="10498" max="10498" width="13.625" style="413" customWidth="1"/>
    <col min="10499" max="10499" width="11.375" style="413" customWidth="1"/>
    <col min="10500" max="10503" width="0" style="413" hidden="1" customWidth="1"/>
    <col min="10504" max="10505" width="12.875" style="413" bestFit="1" customWidth="1"/>
    <col min="10506" max="10506" width="11.375" style="413" bestFit="1" customWidth="1"/>
    <col min="10507" max="10509" width="0" style="413" hidden="1" customWidth="1"/>
    <col min="10510" max="10510" width="12.75" style="413" customWidth="1"/>
    <col min="10511" max="10511" width="13.25" style="413" customWidth="1"/>
    <col min="10512" max="10518" width="12.375" style="413" customWidth="1"/>
    <col min="10519" max="10519" width="17.75" style="413" customWidth="1"/>
    <col min="10520" max="10520" width="10.375" style="413" customWidth="1"/>
    <col min="10521" max="10521" width="16.625" style="413" customWidth="1"/>
    <col min="10522" max="10524" width="15.875" style="413" bestFit="1" customWidth="1"/>
    <col min="10525" max="10746" width="9" style="413"/>
    <col min="10747" max="10747" width="5.625" style="413" customWidth="1"/>
    <col min="10748" max="10748" width="45.25" style="413" customWidth="1"/>
    <col min="10749" max="10749" width="10.75" style="413" customWidth="1"/>
    <col min="10750" max="10750" width="11.625" style="413" customWidth="1"/>
    <col min="10751" max="10751" width="9.25" style="413" customWidth="1"/>
    <col min="10752" max="10752" width="14.625" style="413" customWidth="1"/>
    <col min="10753" max="10753" width="12.75" style="413" bestFit="1" customWidth="1"/>
    <col min="10754" max="10754" width="13.625" style="413" customWidth="1"/>
    <col min="10755" max="10755" width="11.375" style="413" customWidth="1"/>
    <col min="10756" max="10759" width="0" style="413" hidden="1" customWidth="1"/>
    <col min="10760" max="10761" width="12.875" style="413" bestFit="1" customWidth="1"/>
    <col min="10762" max="10762" width="11.375" style="413" bestFit="1" customWidth="1"/>
    <col min="10763" max="10765" width="0" style="413" hidden="1" customWidth="1"/>
    <col min="10766" max="10766" width="12.75" style="413" customWidth="1"/>
    <col min="10767" max="10767" width="13.25" style="413" customWidth="1"/>
    <col min="10768" max="10774" width="12.375" style="413" customWidth="1"/>
    <col min="10775" max="10775" width="17.75" style="413" customWidth="1"/>
    <col min="10776" max="10776" width="10.375" style="413" customWidth="1"/>
    <col min="10777" max="10777" width="16.625" style="413" customWidth="1"/>
    <col min="10778" max="10780" width="15.875" style="413" bestFit="1" customWidth="1"/>
    <col min="10781" max="11002" width="9" style="413"/>
    <col min="11003" max="11003" width="5.625" style="413" customWidth="1"/>
    <col min="11004" max="11004" width="45.25" style="413" customWidth="1"/>
    <col min="11005" max="11005" width="10.75" style="413" customWidth="1"/>
    <col min="11006" max="11006" width="11.625" style="413" customWidth="1"/>
    <col min="11007" max="11007" width="9.25" style="413" customWidth="1"/>
    <col min="11008" max="11008" width="14.625" style="413" customWidth="1"/>
    <col min="11009" max="11009" width="12.75" style="413" bestFit="1" customWidth="1"/>
    <col min="11010" max="11010" width="13.625" style="413" customWidth="1"/>
    <col min="11011" max="11011" width="11.375" style="413" customWidth="1"/>
    <col min="11012" max="11015" width="0" style="413" hidden="1" customWidth="1"/>
    <col min="11016" max="11017" width="12.875" style="413" bestFit="1" customWidth="1"/>
    <col min="11018" max="11018" width="11.375" style="413" bestFit="1" customWidth="1"/>
    <col min="11019" max="11021" width="0" style="413" hidden="1" customWidth="1"/>
    <col min="11022" max="11022" width="12.75" style="413" customWidth="1"/>
    <col min="11023" max="11023" width="13.25" style="413" customWidth="1"/>
    <col min="11024" max="11030" width="12.375" style="413" customWidth="1"/>
    <col min="11031" max="11031" width="17.75" style="413" customWidth="1"/>
    <col min="11032" max="11032" width="10.375" style="413" customWidth="1"/>
    <col min="11033" max="11033" width="16.625" style="413" customWidth="1"/>
    <col min="11034" max="11036" width="15.875" style="413" bestFit="1" customWidth="1"/>
    <col min="11037" max="11258" width="9" style="413"/>
    <col min="11259" max="11259" width="5.625" style="413" customWidth="1"/>
    <col min="11260" max="11260" width="45.25" style="413" customWidth="1"/>
    <col min="11261" max="11261" width="10.75" style="413" customWidth="1"/>
    <col min="11262" max="11262" width="11.625" style="413" customWidth="1"/>
    <col min="11263" max="11263" width="9.25" style="413" customWidth="1"/>
    <col min="11264" max="11264" width="14.625" style="413" customWidth="1"/>
    <col min="11265" max="11265" width="12.75" style="413" bestFit="1" customWidth="1"/>
    <col min="11266" max="11266" width="13.625" style="413" customWidth="1"/>
    <col min="11267" max="11267" width="11.375" style="413" customWidth="1"/>
    <col min="11268" max="11271" width="0" style="413" hidden="1" customWidth="1"/>
    <col min="11272" max="11273" width="12.875" style="413" bestFit="1" customWidth="1"/>
    <col min="11274" max="11274" width="11.375" style="413" bestFit="1" customWidth="1"/>
    <col min="11275" max="11277" width="0" style="413" hidden="1" customWidth="1"/>
    <col min="11278" max="11278" width="12.75" style="413" customWidth="1"/>
    <col min="11279" max="11279" width="13.25" style="413" customWidth="1"/>
    <col min="11280" max="11286" width="12.375" style="413" customWidth="1"/>
    <col min="11287" max="11287" width="17.75" style="413" customWidth="1"/>
    <col min="11288" max="11288" width="10.375" style="413" customWidth="1"/>
    <col min="11289" max="11289" width="16.625" style="413" customWidth="1"/>
    <col min="11290" max="11292" width="15.875" style="413" bestFit="1" customWidth="1"/>
    <col min="11293" max="11514" width="9" style="413"/>
    <col min="11515" max="11515" width="5.625" style="413" customWidth="1"/>
    <col min="11516" max="11516" width="45.25" style="413" customWidth="1"/>
    <col min="11517" max="11517" width="10.75" style="413" customWidth="1"/>
    <col min="11518" max="11518" width="11.625" style="413" customWidth="1"/>
    <col min="11519" max="11519" width="9.25" style="413" customWidth="1"/>
    <col min="11520" max="11520" width="14.625" style="413" customWidth="1"/>
    <col min="11521" max="11521" width="12.75" style="413" bestFit="1" customWidth="1"/>
    <col min="11522" max="11522" width="13.625" style="413" customWidth="1"/>
    <col min="11523" max="11523" width="11.375" style="413" customWidth="1"/>
    <col min="11524" max="11527" width="0" style="413" hidden="1" customWidth="1"/>
    <col min="11528" max="11529" width="12.875" style="413" bestFit="1" customWidth="1"/>
    <col min="11530" max="11530" width="11.375" style="413" bestFit="1" customWidth="1"/>
    <col min="11531" max="11533" width="0" style="413" hidden="1" customWidth="1"/>
    <col min="11534" max="11534" width="12.75" style="413" customWidth="1"/>
    <col min="11535" max="11535" width="13.25" style="413" customWidth="1"/>
    <col min="11536" max="11542" width="12.375" style="413" customWidth="1"/>
    <col min="11543" max="11543" width="17.75" style="413" customWidth="1"/>
    <col min="11544" max="11544" width="10.375" style="413" customWidth="1"/>
    <col min="11545" max="11545" width="16.625" style="413" customWidth="1"/>
    <col min="11546" max="11548" width="15.875" style="413" bestFit="1" customWidth="1"/>
    <col min="11549" max="11770" width="9" style="413"/>
    <col min="11771" max="11771" width="5.625" style="413" customWidth="1"/>
    <col min="11772" max="11772" width="45.25" style="413" customWidth="1"/>
    <col min="11773" max="11773" width="10.75" style="413" customWidth="1"/>
    <col min="11774" max="11774" width="11.625" style="413" customWidth="1"/>
    <col min="11775" max="11775" width="9.25" style="413" customWidth="1"/>
    <col min="11776" max="11776" width="14.625" style="413" customWidth="1"/>
    <col min="11777" max="11777" width="12.75" style="413" bestFit="1" customWidth="1"/>
    <col min="11778" max="11778" width="13.625" style="413" customWidth="1"/>
    <col min="11779" max="11779" width="11.375" style="413" customWidth="1"/>
    <col min="11780" max="11783" width="0" style="413" hidden="1" customWidth="1"/>
    <col min="11784" max="11785" width="12.875" style="413" bestFit="1" customWidth="1"/>
    <col min="11786" max="11786" width="11.375" style="413" bestFit="1" customWidth="1"/>
    <col min="11787" max="11789" width="0" style="413" hidden="1" customWidth="1"/>
    <col min="11790" max="11790" width="12.75" style="413" customWidth="1"/>
    <col min="11791" max="11791" width="13.25" style="413" customWidth="1"/>
    <col min="11792" max="11798" width="12.375" style="413" customWidth="1"/>
    <col min="11799" max="11799" width="17.75" style="413" customWidth="1"/>
    <col min="11800" max="11800" width="10.375" style="413" customWidth="1"/>
    <col min="11801" max="11801" width="16.625" style="413" customWidth="1"/>
    <col min="11802" max="11804" width="15.875" style="413" bestFit="1" customWidth="1"/>
    <col min="11805" max="12026" width="9" style="413"/>
    <col min="12027" max="12027" width="5.625" style="413" customWidth="1"/>
    <col min="12028" max="12028" width="45.25" style="413" customWidth="1"/>
    <col min="12029" max="12029" width="10.75" style="413" customWidth="1"/>
    <col min="12030" max="12030" width="11.625" style="413" customWidth="1"/>
    <col min="12031" max="12031" width="9.25" style="413" customWidth="1"/>
    <col min="12032" max="12032" width="14.625" style="413" customWidth="1"/>
    <col min="12033" max="12033" width="12.75" style="413" bestFit="1" customWidth="1"/>
    <col min="12034" max="12034" width="13.625" style="413" customWidth="1"/>
    <col min="12035" max="12035" width="11.375" style="413" customWidth="1"/>
    <col min="12036" max="12039" width="0" style="413" hidden="1" customWidth="1"/>
    <col min="12040" max="12041" width="12.875" style="413" bestFit="1" customWidth="1"/>
    <col min="12042" max="12042" width="11.375" style="413" bestFit="1" customWidth="1"/>
    <col min="12043" max="12045" width="0" style="413" hidden="1" customWidth="1"/>
    <col min="12046" max="12046" width="12.75" style="413" customWidth="1"/>
    <col min="12047" max="12047" width="13.25" style="413" customWidth="1"/>
    <col min="12048" max="12054" width="12.375" style="413" customWidth="1"/>
    <col min="12055" max="12055" width="17.75" style="413" customWidth="1"/>
    <col min="12056" max="12056" width="10.375" style="413" customWidth="1"/>
    <col min="12057" max="12057" width="16.625" style="413" customWidth="1"/>
    <col min="12058" max="12060" width="15.875" style="413" bestFit="1" customWidth="1"/>
    <col min="12061" max="12282" width="9" style="413"/>
    <col min="12283" max="12283" width="5.625" style="413" customWidth="1"/>
    <col min="12284" max="12284" width="45.25" style="413" customWidth="1"/>
    <col min="12285" max="12285" width="10.75" style="413" customWidth="1"/>
    <col min="12286" max="12286" width="11.625" style="413" customWidth="1"/>
    <col min="12287" max="12287" width="9.25" style="413" customWidth="1"/>
    <col min="12288" max="12288" width="14.625" style="413" customWidth="1"/>
    <col min="12289" max="12289" width="12.75" style="413" bestFit="1" customWidth="1"/>
    <col min="12290" max="12290" width="13.625" style="413" customWidth="1"/>
    <col min="12291" max="12291" width="11.375" style="413" customWidth="1"/>
    <col min="12292" max="12295" width="0" style="413" hidden="1" customWidth="1"/>
    <col min="12296" max="12297" width="12.875" style="413" bestFit="1" customWidth="1"/>
    <col min="12298" max="12298" width="11.375" style="413" bestFit="1" customWidth="1"/>
    <col min="12299" max="12301" width="0" style="413" hidden="1" customWidth="1"/>
    <col min="12302" max="12302" width="12.75" style="413" customWidth="1"/>
    <col min="12303" max="12303" width="13.25" style="413" customWidth="1"/>
    <col min="12304" max="12310" width="12.375" style="413" customWidth="1"/>
    <col min="12311" max="12311" width="17.75" style="413" customWidth="1"/>
    <col min="12312" max="12312" width="10.375" style="413" customWidth="1"/>
    <col min="12313" max="12313" width="16.625" style="413" customWidth="1"/>
    <col min="12314" max="12316" width="15.875" style="413" bestFit="1" customWidth="1"/>
    <col min="12317" max="12538" width="9" style="413"/>
    <col min="12539" max="12539" width="5.625" style="413" customWidth="1"/>
    <col min="12540" max="12540" width="45.25" style="413" customWidth="1"/>
    <col min="12541" max="12541" width="10.75" style="413" customWidth="1"/>
    <col min="12542" max="12542" width="11.625" style="413" customWidth="1"/>
    <col min="12543" max="12543" width="9.25" style="413" customWidth="1"/>
    <col min="12544" max="12544" width="14.625" style="413" customWidth="1"/>
    <col min="12545" max="12545" width="12.75" style="413" bestFit="1" customWidth="1"/>
    <col min="12546" max="12546" width="13.625" style="413" customWidth="1"/>
    <col min="12547" max="12547" width="11.375" style="413" customWidth="1"/>
    <col min="12548" max="12551" width="0" style="413" hidden="1" customWidth="1"/>
    <col min="12552" max="12553" width="12.875" style="413" bestFit="1" customWidth="1"/>
    <col min="12554" max="12554" width="11.375" style="413" bestFit="1" customWidth="1"/>
    <col min="12555" max="12557" width="0" style="413" hidden="1" customWidth="1"/>
    <col min="12558" max="12558" width="12.75" style="413" customWidth="1"/>
    <col min="12559" max="12559" width="13.25" style="413" customWidth="1"/>
    <col min="12560" max="12566" width="12.375" style="413" customWidth="1"/>
    <col min="12567" max="12567" width="17.75" style="413" customWidth="1"/>
    <col min="12568" max="12568" width="10.375" style="413" customWidth="1"/>
    <col min="12569" max="12569" width="16.625" style="413" customWidth="1"/>
    <col min="12570" max="12572" width="15.875" style="413" bestFit="1" customWidth="1"/>
    <col min="12573" max="12794" width="9" style="413"/>
    <col min="12795" max="12795" width="5.625" style="413" customWidth="1"/>
    <col min="12796" max="12796" width="45.25" style="413" customWidth="1"/>
    <col min="12797" max="12797" width="10.75" style="413" customWidth="1"/>
    <col min="12798" max="12798" width="11.625" style="413" customWidth="1"/>
    <col min="12799" max="12799" width="9.25" style="413" customWidth="1"/>
    <col min="12800" max="12800" width="14.625" style="413" customWidth="1"/>
    <col min="12801" max="12801" width="12.75" style="413" bestFit="1" customWidth="1"/>
    <col min="12802" max="12802" width="13.625" style="413" customWidth="1"/>
    <col min="12803" max="12803" width="11.375" style="413" customWidth="1"/>
    <col min="12804" max="12807" width="0" style="413" hidden="1" customWidth="1"/>
    <col min="12808" max="12809" width="12.875" style="413" bestFit="1" customWidth="1"/>
    <col min="12810" max="12810" width="11.375" style="413" bestFit="1" customWidth="1"/>
    <col min="12811" max="12813" width="0" style="413" hidden="1" customWidth="1"/>
    <col min="12814" max="12814" width="12.75" style="413" customWidth="1"/>
    <col min="12815" max="12815" width="13.25" style="413" customWidth="1"/>
    <col min="12816" max="12822" width="12.375" style="413" customWidth="1"/>
    <col min="12823" max="12823" width="17.75" style="413" customWidth="1"/>
    <col min="12824" max="12824" width="10.375" style="413" customWidth="1"/>
    <col min="12825" max="12825" width="16.625" style="413" customWidth="1"/>
    <col min="12826" max="12828" width="15.875" style="413" bestFit="1" customWidth="1"/>
    <col min="12829" max="13050" width="9" style="413"/>
    <col min="13051" max="13051" width="5.625" style="413" customWidth="1"/>
    <col min="13052" max="13052" width="45.25" style="413" customWidth="1"/>
    <col min="13053" max="13053" width="10.75" style="413" customWidth="1"/>
    <col min="13054" max="13054" width="11.625" style="413" customWidth="1"/>
    <col min="13055" max="13055" width="9.25" style="413" customWidth="1"/>
    <col min="13056" max="13056" width="14.625" style="413" customWidth="1"/>
    <col min="13057" max="13057" width="12.75" style="413" bestFit="1" customWidth="1"/>
    <col min="13058" max="13058" width="13.625" style="413" customWidth="1"/>
    <col min="13059" max="13059" width="11.375" style="413" customWidth="1"/>
    <col min="13060" max="13063" width="0" style="413" hidden="1" customWidth="1"/>
    <col min="13064" max="13065" width="12.875" style="413" bestFit="1" customWidth="1"/>
    <col min="13066" max="13066" width="11.375" style="413" bestFit="1" customWidth="1"/>
    <col min="13067" max="13069" width="0" style="413" hidden="1" customWidth="1"/>
    <col min="13070" max="13070" width="12.75" style="413" customWidth="1"/>
    <col min="13071" max="13071" width="13.25" style="413" customWidth="1"/>
    <col min="13072" max="13078" width="12.375" style="413" customWidth="1"/>
    <col min="13079" max="13079" width="17.75" style="413" customWidth="1"/>
    <col min="13080" max="13080" width="10.375" style="413" customWidth="1"/>
    <col min="13081" max="13081" width="16.625" style="413" customWidth="1"/>
    <col min="13082" max="13084" width="15.875" style="413" bestFit="1" customWidth="1"/>
    <col min="13085" max="13306" width="9" style="413"/>
    <col min="13307" max="13307" width="5.625" style="413" customWidth="1"/>
    <col min="13308" max="13308" width="45.25" style="413" customWidth="1"/>
    <col min="13309" max="13309" width="10.75" style="413" customWidth="1"/>
    <col min="13310" max="13310" width="11.625" style="413" customWidth="1"/>
    <col min="13311" max="13311" width="9.25" style="413" customWidth="1"/>
    <col min="13312" max="13312" width="14.625" style="413" customWidth="1"/>
    <col min="13313" max="13313" width="12.75" style="413" bestFit="1" customWidth="1"/>
    <col min="13314" max="13314" width="13.625" style="413" customWidth="1"/>
    <col min="13315" max="13315" width="11.375" style="413" customWidth="1"/>
    <col min="13316" max="13319" width="0" style="413" hidden="1" customWidth="1"/>
    <col min="13320" max="13321" width="12.875" style="413" bestFit="1" customWidth="1"/>
    <col min="13322" max="13322" width="11.375" style="413" bestFit="1" customWidth="1"/>
    <col min="13323" max="13325" width="0" style="413" hidden="1" customWidth="1"/>
    <col min="13326" max="13326" width="12.75" style="413" customWidth="1"/>
    <col min="13327" max="13327" width="13.25" style="413" customWidth="1"/>
    <col min="13328" max="13334" width="12.375" style="413" customWidth="1"/>
    <col min="13335" max="13335" width="17.75" style="413" customWidth="1"/>
    <col min="13336" max="13336" width="10.375" style="413" customWidth="1"/>
    <col min="13337" max="13337" width="16.625" style="413" customWidth="1"/>
    <col min="13338" max="13340" width="15.875" style="413" bestFit="1" customWidth="1"/>
    <col min="13341" max="13562" width="9" style="413"/>
    <col min="13563" max="13563" width="5.625" style="413" customWidth="1"/>
    <col min="13564" max="13564" width="45.25" style="413" customWidth="1"/>
    <col min="13565" max="13565" width="10.75" style="413" customWidth="1"/>
    <col min="13566" max="13566" width="11.625" style="413" customWidth="1"/>
    <col min="13567" max="13567" width="9.25" style="413" customWidth="1"/>
    <col min="13568" max="13568" width="14.625" style="413" customWidth="1"/>
    <col min="13569" max="13569" width="12.75" style="413" bestFit="1" customWidth="1"/>
    <col min="13570" max="13570" width="13.625" style="413" customWidth="1"/>
    <col min="13571" max="13571" width="11.375" style="413" customWidth="1"/>
    <col min="13572" max="13575" width="0" style="413" hidden="1" customWidth="1"/>
    <col min="13576" max="13577" width="12.875" style="413" bestFit="1" customWidth="1"/>
    <col min="13578" max="13578" width="11.375" style="413" bestFit="1" customWidth="1"/>
    <col min="13579" max="13581" width="0" style="413" hidden="1" customWidth="1"/>
    <col min="13582" max="13582" width="12.75" style="413" customWidth="1"/>
    <col min="13583" max="13583" width="13.25" style="413" customWidth="1"/>
    <col min="13584" max="13590" width="12.375" style="413" customWidth="1"/>
    <col min="13591" max="13591" width="17.75" style="413" customWidth="1"/>
    <col min="13592" max="13592" width="10.375" style="413" customWidth="1"/>
    <col min="13593" max="13593" width="16.625" style="413" customWidth="1"/>
    <col min="13594" max="13596" width="15.875" style="413" bestFit="1" customWidth="1"/>
    <col min="13597" max="13818" width="9" style="413"/>
    <col min="13819" max="13819" width="5.625" style="413" customWidth="1"/>
    <col min="13820" max="13820" width="45.25" style="413" customWidth="1"/>
    <col min="13821" max="13821" width="10.75" style="413" customWidth="1"/>
    <col min="13822" max="13822" width="11.625" style="413" customWidth="1"/>
    <col min="13823" max="13823" width="9.25" style="413" customWidth="1"/>
    <col min="13824" max="13824" width="14.625" style="413" customWidth="1"/>
    <col min="13825" max="13825" width="12.75" style="413" bestFit="1" customWidth="1"/>
    <col min="13826" max="13826" width="13.625" style="413" customWidth="1"/>
    <col min="13827" max="13827" width="11.375" style="413" customWidth="1"/>
    <col min="13828" max="13831" width="0" style="413" hidden="1" customWidth="1"/>
    <col min="13832" max="13833" width="12.875" style="413" bestFit="1" customWidth="1"/>
    <col min="13834" max="13834" width="11.375" style="413" bestFit="1" customWidth="1"/>
    <col min="13835" max="13837" width="0" style="413" hidden="1" customWidth="1"/>
    <col min="13838" max="13838" width="12.75" style="413" customWidth="1"/>
    <col min="13839" max="13839" width="13.25" style="413" customWidth="1"/>
    <col min="13840" max="13846" width="12.375" style="413" customWidth="1"/>
    <col min="13847" max="13847" width="17.75" style="413" customWidth="1"/>
    <col min="13848" max="13848" width="10.375" style="413" customWidth="1"/>
    <col min="13849" max="13849" width="16.625" style="413" customWidth="1"/>
    <col min="13850" max="13852" width="15.875" style="413" bestFit="1" customWidth="1"/>
    <col min="13853" max="14074" width="9" style="413"/>
    <col min="14075" max="14075" width="5.625" style="413" customWidth="1"/>
    <col min="14076" max="14076" width="45.25" style="413" customWidth="1"/>
    <col min="14077" max="14077" width="10.75" style="413" customWidth="1"/>
    <col min="14078" max="14078" width="11.625" style="413" customWidth="1"/>
    <col min="14079" max="14079" width="9.25" style="413" customWidth="1"/>
    <col min="14080" max="14080" width="14.625" style="413" customWidth="1"/>
    <col min="14081" max="14081" width="12.75" style="413" bestFit="1" customWidth="1"/>
    <col min="14082" max="14082" width="13.625" style="413" customWidth="1"/>
    <col min="14083" max="14083" width="11.375" style="413" customWidth="1"/>
    <col min="14084" max="14087" width="0" style="413" hidden="1" customWidth="1"/>
    <col min="14088" max="14089" width="12.875" style="413" bestFit="1" customWidth="1"/>
    <col min="14090" max="14090" width="11.375" style="413" bestFit="1" customWidth="1"/>
    <col min="14091" max="14093" width="0" style="413" hidden="1" customWidth="1"/>
    <col min="14094" max="14094" width="12.75" style="413" customWidth="1"/>
    <col min="14095" max="14095" width="13.25" style="413" customWidth="1"/>
    <col min="14096" max="14102" width="12.375" style="413" customWidth="1"/>
    <col min="14103" max="14103" width="17.75" style="413" customWidth="1"/>
    <col min="14104" max="14104" width="10.375" style="413" customWidth="1"/>
    <col min="14105" max="14105" width="16.625" style="413" customWidth="1"/>
    <col min="14106" max="14108" width="15.875" style="413" bestFit="1" customWidth="1"/>
    <col min="14109" max="14330" width="9" style="413"/>
    <col min="14331" max="14331" width="5.625" style="413" customWidth="1"/>
    <col min="14332" max="14332" width="45.25" style="413" customWidth="1"/>
    <col min="14333" max="14333" width="10.75" style="413" customWidth="1"/>
    <col min="14334" max="14334" width="11.625" style="413" customWidth="1"/>
    <col min="14335" max="14335" width="9.25" style="413" customWidth="1"/>
    <col min="14336" max="14336" width="14.625" style="413" customWidth="1"/>
    <col min="14337" max="14337" width="12.75" style="413" bestFit="1" customWidth="1"/>
    <col min="14338" max="14338" width="13.625" style="413" customWidth="1"/>
    <col min="14339" max="14339" width="11.375" style="413" customWidth="1"/>
    <col min="14340" max="14343" width="0" style="413" hidden="1" customWidth="1"/>
    <col min="14344" max="14345" width="12.875" style="413" bestFit="1" customWidth="1"/>
    <col min="14346" max="14346" width="11.375" style="413" bestFit="1" customWidth="1"/>
    <col min="14347" max="14349" width="0" style="413" hidden="1" customWidth="1"/>
    <col min="14350" max="14350" width="12.75" style="413" customWidth="1"/>
    <col min="14351" max="14351" width="13.25" style="413" customWidth="1"/>
    <col min="14352" max="14358" width="12.375" style="413" customWidth="1"/>
    <col min="14359" max="14359" width="17.75" style="413" customWidth="1"/>
    <col min="14360" max="14360" width="10.375" style="413" customWidth="1"/>
    <col min="14361" max="14361" width="16.625" style="413" customWidth="1"/>
    <col min="14362" max="14364" width="15.875" style="413" bestFit="1" customWidth="1"/>
    <col min="14365" max="14586" width="9" style="413"/>
    <col min="14587" max="14587" width="5.625" style="413" customWidth="1"/>
    <col min="14588" max="14588" width="45.25" style="413" customWidth="1"/>
    <col min="14589" max="14589" width="10.75" style="413" customWidth="1"/>
    <col min="14590" max="14590" width="11.625" style="413" customWidth="1"/>
    <col min="14591" max="14591" width="9.25" style="413" customWidth="1"/>
    <col min="14592" max="14592" width="14.625" style="413" customWidth="1"/>
    <col min="14593" max="14593" width="12.75" style="413" bestFit="1" customWidth="1"/>
    <col min="14594" max="14594" width="13.625" style="413" customWidth="1"/>
    <col min="14595" max="14595" width="11.375" style="413" customWidth="1"/>
    <col min="14596" max="14599" width="0" style="413" hidden="1" customWidth="1"/>
    <col min="14600" max="14601" width="12.875" style="413" bestFit="1" customWidth="1"/>
    <col min="14602" max="14602" width="11.375" style="413" bestFit="1" customWidth="1"/>
    <col min="14603" max="14605" width="0" style="413" hidden="1" customWidth="1"/>
    <col min="14606" max="14606" width="12.75" style="413" customWidth="1"/>
    <col min="14607" max="14607" width="13.25" style="413" customWidth="1"/>
    <col min="14608" max="14614" width="12.375" style="413" customWidth="1"/>
    <col min="14615" max="14615" width="17.75" style="413" customWidth="1"/>
    <col min="14616" max="14616" width="10.375" style="413" customWidth="1"/>
    <col min="14617" max="14617" width="16.625" style="413" customWidth="1"/>
    <col min="14618" max="14620" width="15.875" style="413" bestFit="1" customWidth="1"/>
    <col min="14621" max="14842" width="9" style="413"/>
    <col min="14843" max="14843" width="5.625" style="413" customWidth="1"/>
    <col min="14844" max="14844" width="45.25" style="413" customWidth="1"/>
    <col min="14845" max="14845" width="10.75" style="413" customWidth="1"/>
    <col min="14846" max="14846" width="11.625" style="413" customWidth="1"/>
    <col min="14847" max="14847" width="9.25" style="413" customWidth="1"/>
    <col min="14848" max="14848" width="14.625" style="413" customWidth="1"/>
    <col min="14849" max="14849" width="12.75" style="413" bestFit="1" customWidth="1"/>
    <col min="14850" max="14850" width="13.625" style="413" customWidth="1"/>
    <col min="14851" max="14851" width="11.375" style="413" customWidth="1"/>
    <col min="14852" max="14855" width="0" style="413" hidden="1" customWidth="1"/>
    <col min="14856" max="14857" width="12.875" style="413" bestFit="1" customWidth="1"/>
    <col min="14858" max="14858" width="11.375" style="413" bestFit="1" customWidth="1"/>
    <col min="14859" max="14861" width="0" style="413" hidden="1" customWidth="1"/>
    <col min="14862" max="14862" width="12.75" style="413" customWidth="1"/>
    <col min="14863" max="14863" width="13.25" style="413" customWidth="1"/>
    <col min="14864" max="14870" width="12.375" style="413" customWidth="1"/>
    <col min="14871" max="14871" width="17.75" style="413" customWidth="1"/>
    <col min="14872" max="14872" width="10.375" style="413" customWidth="1"/>
    <col min="14873" max="14873" width="16.625" style="413" customWidth="1"/>
    <col min="14874" max="14876" width="15.875" style="413" bestFit="1" customWidth="1"/>
    <col min="14877" max="15098" width="9" style="413"/>
    <col min="15099" max="15099" width="5.625" style="413" customWidth="1"/>
    <col min="15100" max="15100" width="45.25" style="413" customWidth="1"/>
    <col min="15101" max="15101" width="10.75" style="413" customWidth="1"/>
    <col min="15102" max="15102" width="11.625" style="413" customWidth="1"/>
    <col min="15103" max="15103" width="9.25" style="413" customWidth="1"/>
    <col min="15104" max="15104" width="14.625" style="413" customWidth="1"/>
    <col min="15105" max="15105" width="12.75" style="413" bestFit="1" customWidth="1"/>
    <col min="15106" max="15106" width="13.625" style="413" customWidth="1"/>
    <col min="15107" max="15107" width="11.375" style="413" customWidth="1"/>
    <col min="15108" max="15111" width="0" style="413" hidden="1" customWidth="1"/>
    <col min="15112" max="15113" width="12.875" style="413" bestFit="1" customWidth="1"/>
    <col min="15114" max="15114" width="11.375" style="413" bestFit="1" customWidth="1"/>
    <col min="15115" max="15117" width="0" style="413" hidden="1" customWidth="1"/>
    <col min="15118" max="15118" width="12.75" style="413" customWidth="1"/>
    <col min="15119" max="15119" width="13.25" style="413" customWidth="1"/>
    <col min="15120" max="15126" width="12.375" style="413" customWidth="1"/>
    <col min="15127" max="15127" width="17.75" style="413" customWidth="1"/>
    <col min="15128" max="15128" width="10.375" style="413" customWidth="1"/>
    <col min="15129" max="15129" width="16.625" style="413" customWidth="1"/>
    <col min="15130" max="15132" width="15.875" style="413" bestFit="1" customWidth="1"/>
    <col min="15133" max="15354" width="9" style="413"/>
    <col min="15355" max="15355" width="5.625" style="413" customWidth="1"/>
    <col min="15356" max="15356" width="45.25" style="413" customWidth="1"/>
    <col min="15357" max="15357" width="10.75" style="413" customWidth="1"/>
    <col min="15358" max="15358" width="11.625" style="413" customWidth="1"/>
    <col min="15359" max="15359" width="9.25" style="413" customWidth="1"/>
    <col min="15360" max="15360" width="14.625" style="413" customWidth="1"/>
    <col min="15361" max="15361" width="12.75" style="413" bestFit="1" customWidth="1"/>
    <col min="15362" max="15362" width="13.625" style="413" customWidth="1"/>
    <col min="15363" max="15363" width="11.375" style="413" customWidth="1"/>
    <col min="15364" max="15367" width="0" style="413" hidden="1" customWidth="1"/>
    <col min="15368" max="15369" width="12.875" style="413" bestFit="1" customWidth="1"/>
    <col min="15370" max="15370" width="11.375" style="413" bestFit="1" customWidth="1"/>
    <col min="15371" max="15373" width="0" style="413" hidden="1" customWidth="1"/>
    <col min="15374" max="15374" width="12.75" style="413" customWidth="1"/>
    <col min="15375" max="15375" width="13.25" style="413" customWidth="1"/>
    <col min="15376" max="15382" width="12.375" style="413" customWidth="1"/>
    <col min="15383" max="15383" width="17.75" style="413" customWidth="1"/>
    <col min="15384" max="15384" width="10.375" style="413" customWidth="1"/>
    <col min="15385" max="15385" width="16.625" style="413" customWidth="1"/>
    <col min="15386" max="15388" width="15.875" style="413" bestFit="1" customWidth="1"/>
    <col min="15389" max="15610" width="9" style="413"/>
    <col min="15611" max="15611" width="5.625" style="413" customWidth="1"/>
    <col min="15612" max="15612" width="45.25" style="413" customWidth="1"/>
    <col min="15613" max="15613" width="10.75" style="413" customWidth="1"/>
    <col min="15614" max="15614" width="11.625" style="413" customWidth="1"/>
    <col min="15615" max="15615" width="9.25" style="413" customWidth="1"/>
    <col min="15616" max="15616" width="14.625" style="413" customWidth="1"/>
    <col min="15617" max="15617" width="12.75" style="413" bestFit="1" customWidth="1"/>
    <col min="15618" max="15618" width="13.625" style="413" customWidth="1"/>
    <col min="15619" max="15619" width="11.375" style="413" customWidth="1"/>
    <col min="15620" max="15623" width="0" style="413" hidden="1" customWidth="1"/>
    <col min="15624" max="15625" width="12.875" style="413" bestFit="1" customWidth="1"/>
    <col min="15626" max="15626" width="11.375" style="413" bestFit="1" customWidth="1"/>
    <col min="15627" max="15629" width="0" style="413" hidden="1" customWidth="1"/>
    <col min="15630" max="15630" width="12.75" style="413" customWidth="1"/>
    <col min="15631" max="15631" width="13.25" style="413" customWidth="1"/>
    <col min="15632" max="15638" width="12.375" style="413" customWidth="1"/>
    <col min="15639" max="15639" width="17.75" style="413" customWidth="1"/>
    <col min="15640" max="15640" width="10.375" style="413" customWidth="1"/>
    <col min="15641" max="15641" width="16.625" style="413" customWidth="1"/>
    <col min="15642" max="15644" width="15.875" style="413" bestFit="1" customWidth="1"/>
    <col min="15645" max="15866" width="9" style="413"/>
    <col min="15867" max="15867" width="5.625" style="413" customWidth="1"/>
    <col min="15868" max="15868" width="45.25" style="413" customWidth="1"/>
    <col min="15869" max="15869" width="10.75" style="413" customWidth="1"/>
    <col min="15870" max="15870" width="11.625" style="413" customWidth="1"/>
    <col min="15871" max="15871" width="9.25" style="413" customWidth="1"/>
    <col min="15872" max="15872" width="14.625" style="413" customWidth="1"/>
    <col min="15873" max="15873" width="12.75" style="413" bestFit="1" customWidth="1"/>
    <col min="15874" max="15874" width="13.625" style="413" customWidth="1"/>
    <col min="15875" max="15875" width="11.375" style="413" customWidth="1"/>
    <col min="15876" max="15879" width="0" style="413" hidden="1" customWidth="1"/>
    <col min="15880" max="15881" width="12.875" style="413" bestFit="1" customWidth="1"/>
    <col min="15882" max="15882" width="11.375" style="413" bestFit="1" customWidth="1"/>
    <col min="15883" max="15885" width="0" style="413" hidden="1" customWidth="1"/>
    <col min="15886" max="15886" width="12.75" style="413" customWidth="1"/>
    <col min="15887" max="15887" width="13.25" style="413" customWidth="1"/>
    <col min="15888" max="15894" width="12.375" style="413" customWidth="1"/>
    <col min="15895" max="15895" width="17.75" style="413" customWidth="1"/>
    <col min="15896" max="15896" width="10.375" style="413" customWidth="1"/>
    <col min="15897" max="15897" width="16.625" style="413" customWidth="1"/>
    <col min="15898" max="15900" width="15.875" style="413" bestFit="1" customWidth="1"/>
    <col min="15901" max="16122" width="9" style="413"/>
    <col min="16123" max="16123" width="5.625" style="413" customWidth="1"/>
    <col min="16124" max="16124" width="45.25" style="413" customWidth="1"/>
    <col min="16125" max="16125" width="10.75" style="413" customWidth="1"/>
    <col min="16126" max="16126" width="11.625" style="413" customWidth="1"/>
    <col min="16127" max="16127" width="9.25" style="413" customWidth="1"/>
    <col min="16128" max="16128" width="14.625" style="413" customWidth="1"/>
    <col min="16129" max="16129" width="12.75" style="413" bestFit="1" customWidth="1"/>
    <col min="16130" max="16130" width="13.625" style="413" customWidth="1"/>
    <col min="16131" max="16131" width="11.375" style="413" customWidth="1"/>
    <col min="16132" max="16135" width="0" style="413" hidden="1" customWidth="1"/>
    <col min="16136" max="16137" width="12.875" style="413" bestFit="1" customWidth="1"/>
    <col min="16138" max="16138" width="11.375" style="413" bestFit="1" customWidth="1"/>
    <col min="16139" max="16141" width="0" style="413" hidden="1" customWidth="1"/>
    <col min="16142" max="16142" width="12.75" style="413" customWidth="1"/>
    <col min="16143" max="16143" width="13.25" style="413" customWidth="1"/>
    <col min="16144" max="16150" width="12.375" style="413" customWidth="1"/>
    <col min="16151" max="16151" width="17.75" style="413" customWidth="1"/>
    <col min="16152" max="16152" width="10.375" style="413" customWidth="1"/>
    <col min="16153" max="16153" width="16.625" style="413" customWidth="1"/>
    <col min="16154" max="16156" width="15.875" style="413" bestFit="1" customWidth="1"/>
    <col min="16157" max="16384" width="9" style="413"/>
  </cols>
  <sheetData>
    <row r="1" spans="1:27" ht="23.25" customHeight="1">
      <c r="B1" s="523"/>
    </row>
    <row r="2" spans="1:27" s="395" customFormat="1" ht="27" customHeight="1">
      <c r="A2" s="585" t="str">
        <f>'B2-TWTN'!A3:R3</f>
        <v>DANH MỤC DỰ ÁN ĐANG TRIỂN KHAI</v>
      </c>
      <c r="B2" s="585"/>
      <c r="C2" s="585"/>
      <c r="D2" s="585"/>
      <c r="E2" s="585"/>
      <c r="F2" s="585"/>
      <c r="G2" s="585"/>
      <c r="H2" s="585"/>
      <c r="I2" s="585"/>
      <c r="J2" s="585"/>
      <c r="K2" s="585"/>
      <c r="L2" s="585"/>
      <c r="M2" s="585"/>
      <c r="N2" s="585"/>
      <c r="O2" s="585"/>
      <c r="P2" s="585"/>
      <c r="Q2" s="585"/>
      <c r="R2" s="585"/>
      <c r="S2" s="585"/>
      <c r="T2" s="585"/>
      <c r="U2" s="585"/>
      <c r="V2" s="585"/>
      <c r="W2" s="585"/>
      <c r="X2" s="585"/>
    </row>
    <row r="3" spans="1:27" s="395" customFormat="1" ht="24" customHeight="1">
      <c r="A3" s="586" t="s">
        <v>742</v>
      </c>
      <c r="B3" s="587"/>
      <c r="C3" s="587"/>
      <c r="D3" s="587"/>
      <c r="E3" s="587"/>
      <c r="F3" s="587"/>
      <c r="G3" s="587"/>
      <c r="H3" s="587"/>
      <c r="I3" s="587"/>
      <c r="J3" s="587"/>
      <c r="K3" s="587"/>
      <c r="L3" s="587"/>
      <c r="M3" s="587"/>
      <c r="N3" s="587"/>
      <c r="O3" s="587"/>
      <c r="P3" s="587"/>
      <c r="Q3" s="587"/>
      <c r="R3" s="587"/>
      <c r="S3" s="587"/>
      <c r="T3" s="587"/>
      <c r="U3" s="587"/>
      <c r="V3" s="587"/>
      <c r="W3" s="587"/>
      <c r="X3" s="587"/>
    </row>
    <row r="4" spans="1:27" s="395" customFormat="1" ht="20.25" customHeight="1">
      <c r="A4" s="508"/>
      <c r="C4" s="508"/>
      <c r="D4" s="508"/>
      <c r="E4" s="508"/>
      <c r="F4" s="508"/>
      <c r="G4" s="508"/>
      <c r="H4" s="508"/>
      <c r="I4" s="508"/>
      <c r="J4" s="508"/>
      <c r="K4" s="508"/>
      <c r="L4" s="508"/>
      <c r="M4" s="508"/>
      <c r="N4" s="508"/>
      <c r="O4" s="508"/>
      <c r="P4" s="508"/>
      <c r="Q4" s="508"/>
      <c r="R4" s="508"/>
      <c r="S4" s="508"/>
      <c r="T4" s="588" t="s">
        <v>206</v>
      </c>
      <c r="U4" s="588"/>
      <c r="V4" s="588"/>
      <c r="W4" s="588"/>
      <c r="X4" s="588"/>
    </row>
    <row r="5" spans="1:27" s="397" customFormat="1" ht="20.25" customHeight="1">
      <c r="A5" s="584" t="s">
        <v>0</v>
      </c>
      <c r="B5" s="584" t="s">
        <v>426</v>
      </c>
      <c r="C5" s="584" t="s">
        <v>427</v>
      </c>
      <c r="D5" s="589" t="s">
        <v>432</v>
      </c>
      <c r="E5" s="589" t="s">
        <v>4</v>
      </c>
      <c r="F5" s="584" t="s">
        <v>205</v>
      </c>
      <c r="G5" s="584"/>
      <c r="H5" s="584"/>
      <c r="I5" s="584"/>
      <c r="J5" s="589" t="s">
        <v>660</v>
      </c>
      <c r="K5" s="584" t="s">
        <v>434</v>
      </c>
      <c r="L5" s="584"/>
      <c r="M5" s="584"/>
      <c r="N5" s="584" t="s">
        <v>728</v>
      </c>
      <c r="O5" s="584"/>
      <c r="P5" s="584"/>
      <c r="Q5" s="584" t="s">
        <v>435</v>
      </c>
      <c r="R5" s="584"/>
      <c r="S5" s="584"/>
      <c r="T5" s="584" t="s">
        <v>575</v>
      </c>
      <c r="U5" s="584"/>
      <c r="V5" s="584"/>
      <c r="W5" s="584" t="s">
        <v>9</v>
      </c>
      <c r="X5" s="584" t="s">
        <v>10</v>
      </c>
    </row>
    <row r="6" spans="1:27" s="397" customFormat="1" ht="32.25" customHeight="1">
      <c r="A6" s="584"/>
      <c r="B6" s="584"/>
      <c r="C6" s="584"/>
      <c r="D6" s="590"/>
      <c r="E6" s="590"/>
      <c r="F6" s="584" t="s">
        <v>428</v>
      </c>
      <c r="G6" s="584" t="s">
        <v>422</v>
      </c>
      <c r="H6" s="584"/>
      <c r="I6" s="584"/>
      <c r="J6" s="590"/>
      <c r="K6" s="584"/>
      <c r="L6" s="584"/>
      <c r="M6" s="584"/>
      <c r="N6" s="584"/>
      <c r="O6" s="584"/>
      <c r="P6" s="584"/>
      <c r="Q6" s="584"/>
      <c r="R6" s="584"/>
      <c r="S6" s="584"/>
      <c r="T6" s="584"/>
      <c r="U6" s="584"/>
      <c r="V6" s="584"/>
      <c r="W6" s="584"/>
      <c r="X6" s="584"/>
    </row>
    <row r="7" spans="1:27" s="397" customFormat="1" ht="16.5" customHeight="1">
      <c r="A7" s="584"/>
      <c r="B7" s="584"/>
      <c r="C7" s="584"/>
      <c r="D7" s="590"/>
      <c r="E7" s="590"/>
      <c r="F7" s="584"/>
      <c r="G7" s="584" t="s">
        <v>423</v>
      </c>
      <c r="H7" s="584" t="s">
        <v>429</v>
      </c>
      <c r="I7" s="584"/>
      <c r="J7" s="590"/>
      <c r="K7" s="584" t="s">
        <v>423</v>
      </c>
      <c r="L7" s="584" t="s">
        <v>17</v>
      </c>
      <c r="M7" s="584"/>
      <c r="N7" s="584" t="s">
        <v>423</v>
      </c>
      <c r="O7" s="584" t="s">
        <v>17</v>
      </c>
      <c r="P7" s="584"/>
      <c r="Q7" s="584" t="s">
        <v>423</v>
      </c>
      <c r="R7" s="584" t="s">
        <v>17</v>
      </c>
      <c r="S7" s="584"/>
      <c r="T7" s="584" t="s">
        <v>423</v>
      </c>
      <c r="U7" s="584" t="s">
        <v>17</v>
      </c>
      <c r="V7" s="584"/>
      <c r="W7" s="584"/>
      <c r="X7" s="584"/>
    </row>
    <row r="8" spans="1:27" s="397" customFormat="1" ht="16.5" customHeight="1">
      <c r="A8" s="584"/>
      <c r="B8" s="584"/>
      <c r="C8" s="584"/>
      <c r="D8" s="590"/>
      <c r="E8" s="590"/>
      <c r="F8" s="584"/>
      <c r="G8" s="584"/>
      <c r="H8" s="584" t="s">
        <v>430</v>
      </c>
      <c r="I8" s="584" t="s">
        <v>20</v>
      </c>
      <c r="J8" s="590"/>
      <c r="K8" s="584"/>
      <c r="L8" s="584" t="s">
        <v>430</v>
      </c>
      <c r="M8" s="584" t="s">
        <v>20</v>
      </c>
      <c r="N8" s="584"/>
      <c r="O8" s="584" t="s">
        <v>430</v>
      </c>
      <c r="P8" s="584" t="s">
        <v>20</v>
      </c>
      <c r="Q8" s="584"/>
      <c r="R8" s="584" t="s">
        <v>430</v>
      </c>
      <c r="S8" s="584" t="s">
        <v>20</v>
      </c>
      <c r="T8" s="584"/>
      <c r="U8" s="584" t="s">
        <v>430</v>
      </c>
      <c r="V8" s="584" t="s">
        <v>20</v>
      </c>
      <c r="W8" s="584"/>
      <c r="X8" s="584"/>
    </row>
    <row r="9" spans="1:27" s="397" customFormat="1" ht="41.25" customHeight="1">
      <c r="A9" s="584"/>
      <c r="B9" s="584"/>
      <c r="C9" s="584"/>
      <c r="D9" s="591"/>
      <c r="E9" s="591"/>
      <c r="F9" s="584"/>
      <c r="G9" s="584"/>
      <c r="H9" s="584"/>
      <c r="I9" s="584"/>
      <c r="J9" s="591"/>
      <c r="K9" s="584"/>
      <c r="L9" s="584"/>
      <c r="M9" s="584"/>
      <c r="N9" s="584"/>
      <c r="O9" s="584"/>
      <c r="P9" s="584"/>
      <c r="Q9" s="584"/>
      <c r="R9" s="584"/>
      <c r="S9" s="584"/>
      <c r="T9" s="584"/>
      <c r="U9" s="584"/>
      <c r="V9" s="584"/>
      <c r="W9" s="584"/>
      <c r="X9" s="584"/>
      <c r="Y9" s="398"/>
    </row>
    <row r="10" spans="1:27" s="403" customFormat="1" ht="23.25" customHeight="1">
      <c r="A10" s="399"/>
      <c r="B10" s="399" t="s">
        <v>166</v>
      </c>
      <c r="C10" s="399"/>
      <c r="D10" s="399"/>
      <c r="E10" s="399"/>
      <c r="F10" s="399"/>
      <c r="G10" s="439">
        <f>G11</f>
        <v>3913259</v>
      </c>
      <c r="H10" s="439">
        <f t="shared" ref="H10:V10" si="0">H11</f>
        <v>3201274</v>
      </c>
      <c r="I10" s="439">
        <f t="shared" si="0"/>
        <v>711985</v>
      </c>
      <c r="J10" s="439">
        <f t="shared" si="0"/>
        <v>1710272</v>
      </c>
      <c r="K10" s="439">
        <f t="shared" si="0"/>
        <v>1194911</v>
      </c>
      <c r="L10" s="439">
        <f t="shared" si="0"/>
        <v>879713</v>
      </c>
      <c r="M10" s="439">
        <f t="shared" si="0"/>
        <v>315198</v>
      </c>
      <c r="N10" s="439">
        <f t="shared" si="0"/>
        <v>2776343</v>
      </c>
      <c r="O10" s="439">
        <f t="shared" si="0"/>
        <v>2386358</v>
      </c>
      <c r="P10" s="439">
        <f t="shared" si="0"/>
        <v>389985</v>
      </c>
      <c r="Q10" s="439">
        <f t="shared" si="0"/>
        <v>765000</v>
      </c>
      <c r="R10" s="439">
        <f t="shared" si="0"/>
        <v>765000</v>
      </c>
      <c r="S10" s="439">
        <f t="shared" si="0"/>
        <v>0</v>
      </c>
      <c r="T10" s="439">
        <f t="shared" si="0"/>
        <v>434000</v>
      </c>
      <c r="U10" s="439">
        <f t="shared" si="0"/>
        <v>434000</v>
      </c>
      <c r="V10" s="439">
        <f t="shared" si="0"/>
        <v>0</v>
      </c>
      <c r="W10" s="399"/>
      <c r="X10" s="399"/>
      <c r="AA10" s="509"/>
    </row>
    <row r="11" spans="1:27" s="513" customFormat="1" ht="24" customHeight="1">
      <c r="A11" s="510" t="s">
        <v>24</v>
      </c>
      <c r="B11" s="510" t="s">
        <v>737</v>
      </c>
      <c r="C11" s="510"/>
      <c r="D11" s="510"/>
      <c r="E11" s="510"/>
      <c r="F11" s="510"/>
      <c r="G11" s="402">
        <f>G12</f>
        <v>3913259</v>
      </c>
      <c r="H11" s="402">
        <f t="shared" ref="H11:V11" si="1">H12</f>
        <v>3201274</v>
      </c>
      <c r="I11" s="402">
        <f t="shared" si="1"/>
        <v>711985</v>
      </c>
      <c r="J11" s="402">
        <f t="shared" si="1"/>
        <v>1710272</v>
      </c>
      <c r="K11" s="402">
        <f t="shared" si="1"/>
        <v>1194911</v>
      </c>
      <c r="L11" s="402">
        <f t="shared" si="1"/>
        <v>879713</v>
      </c>
      <c r="M11" s="402">
        <f t="shared" si="1"/>
        <v>315198</v>
      </c>
      <c r="N11" s="402">
        <f t="shared" si="1"/>
        <v>2776343</v>
      </c>
      <c r="O11" s="402">
        <f t="shared" si="1"/>
        <v>2386358</v>
      </c>
      <c r="P11" s="402">
        <f t="shared" si="1"/>
        <v>389985</v>
      </c>
      <c r="Q11" s="402">
        <f t="shared" si="1"/>
        <v>765000</v>
      </c>
      <c r="R11" s="402">
        <f t="shared" si="1"/>
        <v>765000</v>
      </c>
      <c r="S11" s="402">
        <f t="shared" si="1"/>
        <v>0</v>
      </c>
      <c r="T11" s="402">
        <f t="shared" si="1"/>
        <v>434000</v>
      </c>
      <c r="U11" s="402">
        <f t="shared" si="1"/>
        <v>434000</v>
      </c>
      <c r="V11" s="511">
        <f t="shared" si="1"/>
        <v>0</v>
      </c>
      <c r="W11" s="510"/>
      <c r="X11" s="510"/>
      <c r="Y11" s="512"/>
      <c r="AA11" s="512"/>
    </row>
    <row r="12" spans="1:27" s="403" customFormat="1" ht="21" customHeight="1">
      <c r="A12" s="401" t="s">
        <v>22</v>
      </c>
      <c r="B12" s="401" t="s">
        <v>738</v>
      </c>
      <c r="C12" s="401"/>
      <c r="D12" s="401"/>
      <c r="E12" s="401"/>
      <c r="F12" s="401"/>
      <c r="G12" s="402">
        <f>G13</f>
        <v>3913259</v>
      </c>
      <c r="H12" s="402">
        <f t="shared" ref="H12:V12" si="2">H13</f>
        <v>3201274</v>
      </c>
      <c r="I12" s="402">
        <f t="shared" si="2"/>
        <v>711985</v>
      </c>
      <c r="J12" s="402">
        <f t="shared" si="2"/>
        <v>1710272</v>
      </c>
      <c r="K12" s="402">
        <f t="shared" si="2"/>
        <v>1194911</v>
      </c>
      <c r="L12" s="402">
        <f t="shared" si="2"/>
        <v>879713</v>
      </c>
      <c r="M12" s="402">
        <f t="shared" si="2"/>
        <v>315198</v>
      </c>
      <c r="N12" s="402">
        <f t="shared" si="2"/>
        <v>2776343</v>
      </c>
      <c r="O12" s="402">
        <f t="shared" si="2"/>
        <v>2386358</v>
      </c>
      <c r="P12" s="402">
        <f t="shared" si="2"/>
        <v>389985</v>
      </c>
      <c r="Q12" s="402">
        <f t="shared" si="2"/>
        <v>765000</v>
      </c>
      <c r="R12" s="402">
        <f t="shared" si="2"/>
        <v>765000</v>
      </c>
      <c r="S12" s="402">
        <f t="shared" si="2"/>
        <v>0</v>
      </c>
      <c r="T12" s="402">
        <f t="shared" si="2"/>
        <v>434000</v>
      </c>
      <c r="U12" s="402">
        <f t="shared" si="2"/>
        <v>434000</v>
      </c>
      <c r="V12" s="402">
        <f t="shared" si="2"/>
        <v>0</v>
      </c>
      <c r="W12" s="401"/>
      <c r="X12" s="401"/>
      <c r="Y12" s="509"/>
      <c r="AA12" s="509"/>
    </row>
    <row r="13" spans="1:27" s="391" customFormat="1" ht="17.25">
      <c r="A13" s="457" t="s">
        <v>424</v>
      </c>
      <c r="B13" s="389" t="s">
        <v>496</v>
      </c>
      <c r="C13" s="389"/>
      <c r="D13" s="389"/>
      <c r="E13" s="389"/>
      <c r="F13" s="389"/>
      <c r="G13" s="458">
        <f>SUM(G14:G24)</f>
        <v>3913259</v>
      </c>
      <c r="H13" s="458">
        <f t="shared" ref="H13:V13" si="3">SUM(H14:H24)</f>
        <v>3201274</v>
      </c>
      <c r="I13" s="458">
        <f t="shared" si="3"/>
        <v>711985</v>
      </c>
      <c r="J13" s="458">
        <f t="shared" si="3"/>
        <v>1710272</v>
      </c>
      <c r="K13" s="458">
        <f t="shared" si="3"/>
        <v>1194911</v>
      </c>
      <c r="L13" s="458">
        <f t="shared" si="3"/>
        <v>879713</v>
      </c>
      <c r="M13" s="458">
        <f t="shared" si="3"/>
        <v>315198</v>
      </c>
      <c r="N13" s="458">
        <f t="shared" si="3"/>
        <v>2776343</v>
      </c>
      <c r="O13" s="458">
        <f t="shared" si="3"/>
        <v>2386358</v>
      </c>
      <c r="P13" s="458">
        <f t="shared" si="3"/>
        <v>389985</v>
      </c>
      <c r="Q13" s="458">
        <f t="shared" si="3"/>
        <v>765000</v>
      </c>
      <c r="R13" s="458">
        <f t="shared" si="3"/>
        <v>765000</v>
      </c>
      <c r="S13" s="458">
        <f t="shared" si="3"/>
        <v>0</v>
      </c>
      <c r="T13" s="458">
        <f t="shared" si="3"/>
        <v>434000</v>
      </c>
      <c r="U13" s="458">
        <f t="shared" si="3"/>
        <v>434000</v>
      </c>
      <c r="V13" s="458">
        <f t="shared" si="3"/>
        <v>0</v>
      </c>
      <c r="W13" s="389"/>
      <c r="X13" s="389"/>
      <c r="AA13" s="518"/>
    </row>
    <row r="14" spans="1:27" s="406" customFormat="1" ht="48" customHeight="1">
      <c r="A14" s="285">
        <v>1</v>
      </c>
      <c r="B14" s="279" t="s">
        <v>438</v>
      </c>
      <c r="C14" s="514">
        <v>7615324</v>
      </c>
      <c r="D14" s="272" t="s">
        <v>446</v>
      </c>
      <c r="E14" s="515" t="s">
        <v>43</v>
      </c>
      <c r="F14" s="276" t="s">
        <v>447</v>
      </c>
      <c r="G14" s="271">
        <v>394558</v>
      </c>
      <c r="H14" s="271">
        <v>394558</v>
      </c>
      <c r="I14" s="516">
        <v>0</v>
      </c>
      <c r="J14" s="516">
        <v>312352</v>
      </c>
      <c r="K14" s="516">
        <f t="shared" ref="K14:K19" si="4">+L14+M14</f>
        <v>393444</v>
      </c>
      <c r="L14" s="516">
        <v>393444</v>
      </c>
      <c r="M14" s="516">
        <v>0</v>
      </c>
      <c r="N14" s="516">
        <v>82200</v>
      </c>
      <c r="O14" s="516">
        <v>82200</v>
      </c>
      <c r="P14" s="516">
        <v>0</v>
      </c>
      <c r="Q14" s="516">
        <v>25000</v>
      </c>
      <c r="R14" s="516">
        <v>25000</v>
      </c>
      <c r="S14" s="516"/>
      <c r="T14" s="516">
        <v>20000</v>
      </c>
      <c r="U14" s="516">
        <f>T14</f>
        <v>20000</v>
      </c>
      <c r="V14" s="516">
        <v>0</v>
      </c>
      <c r="W14" s="404" t="s">
        <v>437</v>
      </c>
      <c r="X14" s="404"/>
      <c r="Y14" s="407"/>
      <c r="Z14" s="517"/>
      <c r="AA14" s="408"/>
    </row>
    <row r="15" spans="1:27" s="406" customFormat="1" ht="33">
      <c r="A15" s="285">
        <v>2</v>
      </c>
      <c r="B15" s="279" t="s">
        <v>440</v>
      </c>
      <c r="C15" s="514">
        <v>7784163</v>
      </c>
      <c r="D15" s="454" t="s">
        <v>497</v>
      </c>
      <c r="E15" s="519" t="s">
        <v>449</v>
      </c>
      <c r="F15" s="520" t="s">
        <v>450</v>
      </c>
      <c r="G15" s="516">
        <f>+H15</f>
        <v>324000</v>
      </c>
      <c r="H15" s="516">
        <v>324000</v>
      </c>
      <c r="I15" s="516">
        <v>0</v>
      </c>
      <c r="J15" s="516">
        <v>140000</v>
      </c>
      <c r="K15" s="516">
        <f t="shared" si="4"/>
        <v>121000</v>
      </c>
      <c r="L15" s="516">
        <v>121000</v>
      </c>
      <c r="M15" s="516">
        <v>0</v>
      </c>
      <c r="N15" s="516">
        <v>184000</v>
      </c>
      <c r="O15" s="516">
        <v>184000</v>
      </c>
      <c r="P15" s="521">
        <v>0</v>
      </c>
      <c r="Q15" s="516">
        <v>100000</v>
      </c>
      <c r="R15" s="516">
        <v>100000</v>
      </c>
      <c r="S15" s="516">
        <v>0</v>
      </c>
      <c r="T15" s="516">
        <v>50000</v>
      </c>
      <c r="U15" s="516">
        <f t="shared" ref="U15:U24" si="5">T15</f>
        <v>50000</v>
      </c>
      <c r="V15" s="516">
        <v>0</v>
      </c>
      <c r="W15" s="404" t="s">
        <v>437</v>
      </c>
      <c r="X15" s="404"/>
      <c r="Y15" s="407"/>
      <c r="Z15" s="517"/>
    </row>
    <row r="16" spans="1:27" s="406" customFormat="1" ht="33">
      <c r="A16" s="285">
        <v>3</v>
      </c>
      <c r="B16" s="409" t="s">
        <v>443</v>
      </c>
      <c r="C16" s="514">
        <v>7815779</v>
      </c>
      <c r="D16" s="454" t="s">
        <v>456</v>
      </c>
      <c r="E16" s="519" t="s">
        <v>457</v>
      </c>
      <c r="F16" s="520" t="s">
        <v>458</v>
      </c>
      <c r="G16" s="516">
        <v>258300</v>
      </c>
      <c r="H16" s="516">
        <v>157000</v>
      </c>
      <c r="I16" s="516">
        <v>101300</v>
      </c>
      <c r="J16" s="516">
        <v>137000</v>
      </c>
      <c r="K16" s="516">
        <f t="shared" si="4"/>
        <v>24198</v>
      </c>
      <c r="L16" s="516">
        <v>0</v>
      </c>
      <c r="M16" s="516">
        <v>24198</v>
      </c>
      <c r="N16" s="516">
        <v>181300</v>
      </c>
      <c r="O16" s="516">
        <v>157000</v>
      </c>
      <c r="P16" s="516">
        <v>24300</v>
      </c>
      <c r="Q16" s="516">
        <v>60000</v>
      </c>
      <c r="R16" s="516">
        <v>60000</v>
      </c>
      <c r="S16" s="516">
        <v>0</v>
      </c>
      <c r="T16" s="516">
        <v>44000</v>
      </c>
      <c r="U16" s="516">
        <f t="shared" si="5"/>
        <v>44000</v>
      </c>
      <c r="V16" s="516">
        <v>0</v>
      </c>
      <c r="W16" s="404" t="s">
        <v>437</v>
      </c>
      <c r="X16" s="291"/>
      <c r="Y16" s="522"/>
      <c r="Z16" s="411"/>
    </row>
    <row r="17" spans="1:26" s="406" customFormat="1" ht="49.5">
      <c r="A17" s="285">
        <v>4</v>
      </c>
      <c r="B17" s="409" t="s">
        <v>739</v>
      </c>
      <c r="C17" s="514">
        <v>7829808</v>
      </c>
      <c r="D17" s="454" t="s">
        <v>463</v>
      </c>
      <c r="E17" s="519" t="s">
        <v>457</v>
      </c>
      <c r="F17" s="520" t="s">
        <v>464</v>
      </c>
      <c r="G17" s="516">
        <v>301685</v>
      </c>
      <c r="H17" s="516">
        <v>146000</v>
      </c>
      <c r="I17" s="516">
        <v>155685</v>
      </c>
      <c r="J17" s="516">
        <v>120000</v>
      </c>
      <c r="K17" s="516">
        <f t="shared" si="4"/>
        <v>116000</v>
      </c>
      <c r="L17" s="516">
        <v>0</v>
      </c>
      <c r="M17" s="516">
        <v>116000</v>
      </c>
      <c r="N17" s="516">
        <v>181685</v>
      </c>
      <c r="O17" s="516">
        <v>96000</v>
      </c>
      <c r="P17" s="516">
        <v>85685</v>
      </c>
      <c r="Q17" s="516">
        <v>80000</v>
      </c>
      <c r="R17" s="516">
        <v>80000</v>
      </c>
      <c r="S17" s="516">
        <v>0</v>
      </c>
      <c r="T17" s="516">
        <v>50000</v>
      </c>
      <c r="U17" s="516">
        <f t="shared" si="5"/>
        <v>50000</v>
      </c>
      <c r="V17" s="516">
        <v>0</v>
      </c>
      <c r="W17" s="404" t="s">
        <v>437</v>
      </c>
      <c r="X17" s="291"/>
      <c r="Y17" s="522"/>
      <c r="Z17" s="411"/>
    </row>
    <row r="18" spans="1:26" s="406" customFormat="1" ht="33">
      <c r="A18" s="285">
        <v>5</v>
      </c>
      <c r="B18" s="409" t="s">
        <v>479</v>
      </c>
      <c r="C18" s="514">
        <v>7815780</v>
      </c>
      <c r="D18" s="454" t="s">
        <v>459</v>
      </c>
      <c r="E18" s="519" t="s">
        <v>457</v>
      </c>
      <c r="F18" s="520" t="s">
        <v>460</v>
      </c>
      <c r="G18" s="516">
        <v>497700</v>
      </c>
      <c r="H18" s="516">
        <v>497700</v>
      </c>
      <c r="I18" s="516">
        <v>0</v>
      </c>
      <c r="J18" s="516">
        <v>230000</v>
      </c>
      <c r="K18" s="516">
        <f t="shared" si="4"/>
        <v>57000</v>
      </c>
      <c r="L18" s="516">
        <v>57000</v>
      </c>
      <c r="M18" s="516">
        <v>0</v>
      </c>
      <c r="N18" s="516">
        <v>347700</v>
      </c>
      <c r="O18" s="516">
        <v>347700</v>
      </c>
      <c r="P18" s="516">
        <v>0</v>
      </c>
      <c r="Q18" s="516">
        <v>120000</v>
      </c>
      <c r="R18" s="516">
        <v>120000</v>
      </c>
      <c r="S18" s="516">
        <v>0</v>
      </c>
      <c r="T18" s="516">
        <v>70000</v>
      </c>
      <c r="U18" s="516">
        <f t="shared" si="5"/>
        <v>70000</v>
      </c>
      <c r="V18" s="516">
        <v>0</v>
      </c>
      <c r="W18" s="404" t="s">
        <v>437</v>
      </c>
      <c r="X18" s="291"/>
      <c r="Y18" s="407"/>
    </row>
    <row r="19" spans="1:26" s="406" customFormat="1" ht="33">
      <c r="A19" s="285">
        <v>6</v>
      </c>
      <c r="B19" s="279" t="s">
        <v>468</v>
      </c>
      <c r="C19" s="389"/>
      <c r="D19" s="412" t="s">
        <v>498</v>
      </c>
      <c r="E19" s="521" t="s">
        <v>473</v>
      </c>
      <c r="F19" s="454" t="s">
        <v>471</v>
      </c>
      <c r="G19" s="516">
        <v>540475</v>
      </c>
      <c r="H19" s="516">
        <f>G19-I19</f>
        <v>480475</v>
      </c>
      <c r="I19" s="516">
        <v>60000</v>
      </c>
      <c r="J19" s="516">
        <v>100000</v>
      </c>
      <c r="K19" s="516">
        <f t="shared" si="4"/>
        <v>8000</v>
      </c>
      <c r="L19" s="516">
        <v>8000</v>
      </c>
      <c r="M19" s="516">
        <v>0</v>
      </c>
      <c r="N19" s="516">
        <v>540393</v>
      </c>
      <c r="O19" s="516">
        <v>480393</v>
      </c>
      <c r="P19" s="516">
        <v>60000</v>
      </c>
      <c r="Q19" s="516">
        <v>150000</v>
      </c>
      <c r="R19" s="516">
        <v>150000</v>
      </c>
      <c r="S19" s="516">
        <v>0</v>
      </c>
      <c r="T19" s="516">
        <v>70000</v>
      </c>
      <c r="U19" s="516">
        <f t="shared" si="5"/>
        <v>70000</v>
      </c>
      <c r="V19" s="516">
        <v>0</v>
      </c>
      <c r="W19" s="404" t="s">
        <v>437</v>
      </c>
      <c r="X19" s="404"/>
    </row>
    <row r="20" spans="1:26" s="406" customFormat="1" ht="49.5">
      <c r="A20" s="285">
        <v>7</v>
      </c>
      <c r="B20" s="409" t="s">
        <v>500</v>
      </c>
      <c r="C20" s="514" t="s">
        <v>501</v>
      </c>
      <c r="D20" s="454" t="s">
        <v>502</v>
      </c>
      <c r="E20" s="521">
        <v>2018</v>
      </c>
      <c r="F20" s="520" t="s">
        <v>503</v>
      </c>
      <c r="G20" s="516">
        <v>119964</v>
      </c>
      <c r="H20" s="516">
        <v>119964</v>
      </c>
      <c r="I20" s="516">
        <v>0</v>
      </c>
      <c r="J20" s="516">
        <v>86047</v>
      </c>
      <c r="K20" s="516">
        <v>89327</v>
      </c>
      <c r="L20" s="516">
        <f>K20</f>
        <v>89327</v>
      </c>
      <c r="M20" s="516">
        <v>0</v>
      </c>
      <c r="N20" s="516">
        <v>33900</v>
      </c>
      <c r="O20" s="516">
        <v>33900</v>
      </c>
      <c r="P20" s="516">
        <v>0</v>
      </c>
      <c r="Q20" s="516">
        <v>10000</v>
      </c>
      <c r="R20" s="516">
        <v>10000</v>
      </c>
      <c r="S20" s="516">
        <v>0</v>
      </c>
      <c r="T20" s="516">
        <v>10000</v>
      </c>
      <c r="U20" s="516">
        <f t="shared" si="5"/>
        <v>10000</v>
      </c>
      <c r="V20" s="516">
        <v>0</v>
      </c>
      <c r="W20" s="300" t="s">
        <v>518</v>
      </c>
      <c r="X20" s="404"/>
    </row>
    <row r="21" spans="1:26" s="405" customFormat="1" ht="66">
      <c r="A21" s="285">
        <v>8</v>
      </c>
      <c r="B21" s="409" t="s">
        <v>504</v>
      </c>
      <c r="C21" s="514" t="s">
        <v>505</v>
      </c>
      <c r="D21" s="454" t="s">
        <v>506</v>
      </c>
      <c r="E21" s="521" t="s">
        <v>476</v>
      </c>
      <c r="F21" s="520" t="s">
        <v>507</v>
      </c>
      <c r="G21" s="516">
        <f>H21+I21</f>
        <v>570000</v>
      </c>
      <c r="H21" s="516">
        <v>470000</v>
      </c>
      <c r="I21" s="516">
        <v>100000</v>
      </c>
      <c r="J21" s="516">
        <v>100000</v>
      </c>
      <c r="K21" s="516">
        <v>8500</v>
      </c>
      <c r="L21" s="516">
        <f>K21</f>
        <v>8500</v>
      </c>
      <c r="M21" s="516">
        <v>0</v>
      </c>
      <c r="N21" s="516">
        <v>570000</v>
      </c>
      <c r="O21" s="516">
        <v>470000</v>
      </c>
      <c r="P21" s="516">
        <v>100000</v>
      </c>
      <c r="Q21" s="516">
        <v>150000</v>
      </c>
      <c r="R21" s="516">
        <v>150000</v>
      </c>
      <c r="S21" s="516">
        <v>0</v>
      </c>
      <c r="T21" s="516">
        <v>70000</v>
      </c>
      <c r="U21" s="516">
        <f t="shared" si="5"/>
        <v>70000</v>
      </c>
      <c r="V21" s="516">
        <v>0</v>
      </c>
      <c r="W21" s="300" t="s">
        <v>518</v>
      </c>
      <c r="X21" s="404"/>
      <c r="Y21" s="407"/>
      <c r="Z21" s="407"/>
    </row>
    <row r="22" spans="1:26" s="406" customFormat="1" ht="49.5">
      <c r="A22" s="285">
        <v>9</v>
      </c>
      <c r="B22" s="409" t="s">
        <v>641</v>
      </c>
      <c r="C22" s="514">
        <v>7908983</v>
      </c>
      <c r="D22" s="454" t="s">
        <v>32</v>
      </c>
      <c r="E22" s="521">
        <v>2021</v>
      </c>
      <c r="F22" s="520" t="s">
        <v>642</v>
      </c>
      <c r="G22" s="516">
        <v>298500</v>
      </c>
      <c r="H22" s="516">
        <f>G22</f>
        <v>298500</v>
      </c>
      <c r="I22" s="516"/>
      <c r="J22" s="516">
        <v>90675</v>
      </c>
      <c r="K22" s="516">
        <v>90000</v>
      </c>
      <c r="L22" s="516">
        <v>90000</v>
      </c>
      <c r="M22" s="516"/>
      <c r="N22" s="516">
        <v>298500</v>
      </c>
      <c r="O22" s="516">
        <f>N22</f>
        <v>298500</v>
      </c>
      <c r="P22" s="516"/>
      <c r="Q22" s="516">
        <v>30000</v>
      </c>
      <c r="R22" s="516">
        <v>30000</v>
      </c>
      <c r="S22" s="516"/>
      <c r="T22" s="516">
        <v>20000</v>
      </c>
      <c r="U22" s="516">
        <f t="shared" si="5"/>
        <v>20000</v>
      </c>
      <c r="V22" s="516"/>
      <c r="W22" s="300" t="s">
        <v>133</v>
      </c>
      <c r="X22" s="404"/>
    </row>
    <row r="23" spans="1:26" s="406" customFormat="1" ht="51">
      <c r="A23" s="285">
        <v>10</v>
      </c>
      <c r="B23" s="409" t="s">
        <v>499</v>
      </c>
      <c r="C23" s="514">
        <v>7607809</v>
      </c>
      <c r="D23" s="454" t="s">
        <v>436</v>
      </c>
      <c r="E23" s="521">
        <v>2016</v>
      </c>
      <c r="F23" s="520" t="s">
        <v>519</v>
      </c>
      <c r="G23" s="516">
        <f>H23+I23</f>
        <v>338112</v>
      </c>
      <c r="H23" s="516">
        <v>163112</v>
      </c>
      <c r="I23" s="516">
        <v>175000</v>
      </c>
      <c r="J23" s="516">
        <v>293413</v>
      </c>
      <c r="K23" s="516">
        <v>283442</v>
      </c>
      <c r="L23" s="516">
        <f>K23-M23</f>
        <v>108442</v>
      </c>
      <c r="M23" s="516">
        <v>175000</v>
      </c>
      <c r="N23" s="516">
        <v>86700</v>
      </c>
      <c r="O23" s="516">
        <v>86700</v>
      </c>
      <c r="P23" s="516">
        <v>0</v>
      </c>
      <c r="Q23" s="516">
        <v>10000</v>
      </c>
      <c r="R23" s="516">
        <v>10000</v>
      </c>
      <c r="S23" s="516">
        <v>0</v>
      </c>
      <c r="T23" s="516">
        <v>10000</v>
      </c>
      <c r="U23" s="516">
        <f t="shared" si="5"/>
        <v>10000</v>
      </c>
      <c r="V23" s="516">
        <v>0</v>
      </c>
      <c r="W23" s="300" t="s">
        <v>518</v>
      </c>
      <c r="X23" s="404"/>
    </row>
    <row r="24" spans="1:26" s="406" customFormat="1" ht="54" customHeight="1">
      <c r="A24" s="285">
        <v>11</v>
      </c>
      <c r="B24" s="409" t="s">
        <v>509</v>
      </c>
      <c r="C24" s="514">
        <v>7888045</v>
      </c>
      <c r="D24" s="454" t="s">
        <v>510</v>
      </c>
      <c r="E24" s="521" t="s">
        <v>476</v>
      </c>
      <c r="F24" s="520" t="s">
        <v>511</v>
      </c>
      <c r="G24" s="516">
        <v>269965</v>
      </c>
      <c r="H24" s="516">
        <f>G24-I24</f>
        <v>149965</v>
      </c>
      <c r="I24" s="516">
        <v>120000</v>
      </c>
      <c r="J24" s="516">
        <v>100785</v>
      </c>
      <c r="K24" s="516">
        <v>4000</v>
      </c>
      <c r="L24" s="516">
        <f>K24</f>
        <v>4000</v>
      </c>
      <c r="M24" s="516">
        <v>0</v>
      </c>
      <c r="N24" s="516">
        <v>269965</v>
      </c>
      <c r="O24" s="516">
        <f>N24-P24</f>
        <v>149965</v>
      </c>
      <c r="P24" s="516">
        <v>120000</v>
      </c>
      <c r="Q24" s="516">
        <v>30000</v>
      </c>
      <c r="R24" s="516">
        <v>30000</v>
      </c>
      <c r="S24" s="516">
        <v>0</v>
      </c>
      <c r="T24" s="516">
        <v>20000</v>
      </c>
      <c r="U24" s="516">
        <f t="shared" si="5"/>
        <v>20000</v>
      </c>
      <c r="V24" s="516">
        <v>0</v>
      </c>
      <c r="W24" s="300" t="s">
        <v>518</v>
      </c>
      <c r="X24" s="404"/>
    </row>
    <row r="25" spans="1:26" ht="18.75" customHeight="1"/>
  </sheetData>
  <mergeCells count="38">
    <mergeCell ref="G6:I6"/>
    <mergeCell ref="G7:G9"/>
    <mergeCell ref="H7:I7"/>
    <mergeCell ref="K5:M6"/>
    <mergeCell ref="N5:P6"/>
    <mergeCell ref="P8:P9"/>
    <mergeCell ref="A2:X2"/>
    <mergeCell ref="A3:X3"/>
    <mergeCell ref="T4:X4"/>
    <mergeCell ref="A5:A9"/>
    <mergeCell ref="B5:B9"/>
    <mergeCell ref="C5:C9"/>
    <mergeCell ref="D5:D9"/>
    <mergeCell ref="E5:E9"/>
    <mergeCell ref="F5:I5"/>
    <mergeCell ref="J5:J9"/>
    <mergeCell ref="W5:W9"/>
    <mergeCell ref="X5:X9"/>
    <mergeCell ref="F6:F9"/>
    <mergeCell ref="Q5:S6"/>
    <mergeCell ref="T5:V6"/>
    <mergeCell ref="U8:U9"/>
    <mergeCell ref="V8:V9"/>
    <mergeCell ref="T7:T9"/>
    <mergeCell ref="U7:V7"/>
    <mergeCell ref="R8:R9"/>
    <mergeCell ref="S8:S9"/>
    <mergeCell ref="Q7:Q9"/>
    <mergeCell ref="R7:S7"/>
    <mergeCell ref="H8:H9"/>
    <mergeCell ref="I8:I9"/>
    <mergeCell ref="L8:L9"/>
    <mergeCell ref="M8:M9"/>
    <mergeCell ref="O8:O9"/>
    <mergeCell ref="K7:K9"/>
    <mergeCell ref="L7:M7"/>
    <mergeCell ref="N7:N9"/>
    <mergeCell ref="O7:P7"/>
  </mergeCells>
  <pageMargins left="0.26" right="0.19" top="0.6" bottom="0.52" header="0.42" footer="0.41"/>
  <pageSetup paperSize="9" scale="65" orientation="landscape" r:id="rId1"/>
  <colBreaks count="1" manualBreakCount="1">
    <brk id="24" max="104857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7"/>
  <sheetViews>
    <sheetView view="pageBreakPreview" zoomScale="85" zoomScaleNormal="85" zoomScaleSheetLayoutView="85" workbookViewId="0">
      <selection activeCell="A3" sqref="A3:V3"/>
    </sheetView>
  </sheetViews>
  <sheetFormatPr defaultColWidth="11" defaultRowHeight="12.75"/>
  <cols>
    <col min="1" max="1" width="3.625" style="365" customWidth="1"/>
    <col min="2" max="2" width="26.625" style="365" customWidth="1"/>
    <col min="3" max="3" width="8.875" style="365" customWidth="1"/>
    <col min="4" max="4" width="8.125" style="365" customWidth="1"/>
    <col min="5" max="5" width="7.875" style="365" customWidth="1"/>
    <col min="6" max="6" width="6.125" style="365" customWidth="1"/>
    <col min="7" max="8" width="11" style="365" customWidth="1"/>
    <col min="9" max="9" width="10.5" style="365" customWidth="1"/>
    <col min="10" max="10" width="9.875" style="365" customWidth="1"/>
    <col min="11" max="11" width="7.5" style="365" customWidth="1"/>
    <col min="12" max="12" width="9.25" style="365" customWidth="1"/>
    <col min="13" max="13" width="10.375" style="365" customWidth="1"/>
    <col min="14" max="14" width="8.75" style="365" customWidth="1"/>
    <col min="15" max="15" width="10.75" style="365" customWidth="1"/>
    <col min="16" max="16" width="9.25" style="365" customWidth="1"/>
    <col min="17" max="17" width="7.625" style="365" customWidth="1"/>
    <col min="18" max="19" width="9.375" style="365" customWidth="1"/>
    <col min="20" max="20" width="10.25" style="365" customWidth="1"/>
    <col min="21" max="21" width="11.5" style="365" customWidth="1"/>
    <col min="22" max="22" width="6.125" style="365" bestFit="1" customWidth="1"/>
    <col min="23" max="16384" width="11" style="365"/>
  </cols>
  <sheetData>
    <row r="1" spans="1:22" s="502" customFormat="1" ht="25.5" customHeight="1">
      <c r="A1" s="500"/>
      <c r="B1" s="501"/>
    </row>
    <row r="2" spans="1:22" s="502" customFormat="1" ht="20.25">
      <c r="A2" s="600" t="str">
        <f>'B2-TWTN'!A3:R3</f>
        <v>DANH MỤC DỰ ÁN ĐANG TRIỂN KHAI</v>
      </c>
      <c r="B2" s="600"/>
      <c r="C2" s="600"/>
      <c r="D2" s="600"/>
      <c r="E2" s="600"/>
      <c r="F2" s="600"/>
      <c r="G2" s="600"/>
      <c r="H2" s="600"/>
      <c r="I2" s="600"/>
      <c r="J2" s="600"/>
      <c r="K2" s="600"/>
      <c r="L2" s="600"/>
      <c r="M2" s="600"/>
      <c r="N2" s="600"/>
      <c r="O2" s="600"/>
      <c r="P2" s="600"/>
      <c r="Q2" s="600"/>
      <c r="R2" s="600"/>
      <c r="S2" s="600"/>
      <c r="T2" s="600"/>
      <c r="U2" s="600"/>
      <c r="V2" s="600"/>
    </row>
    <row r="3" spans="1:22" s="502" customFormat="1" ht="20.25">
      <c r="A3" s="601" t="str">
        <f>'B5-TĐ'!A3:X3</f>
        <v>(Kèm theo Quyết định số 3533/QĐ-UBND ngày 24/12/2021 của UBND tỉnh)</v>
      </c>
      <c r="B3" s="601"/>
      <c r="C3" s="601"/>
      <c r="D3" s="601"/>
      <c r="E3" s="601"/>
      <c r="F3" s="601"/>
      <c r="G3" s="601"/>
      <c r="H3" s="601"/>
      <c r="I3" s="601"/>
      <c r="J3" s="601"/>
      <c r="K3" s="601"/>
      <c r="L3" s="601"/>
      <c r="M3" s="601"/>
      <c r="N3" s="601"/>
      <c r="O3" s="601"/>
      <c r="P3" s="601"/>
      <c r="Q3" s="601"/>
      <c r="R3" s="601"/>
      <c r="S3" s="601"/>
      <c r="T3" s="601"/>
      <c r="U3" s="601"/>
      <c r="V3" s="601"/>
    </row>
    <row r="4" spans="1:22" s="502" customFormat="1" ht="20.25">
      <c r="Q4" s="594" t="s">
        <v>206</v>
      </c>
      <c r="R4" s="594"/>
      <c r="S4" s="594"/>
      <c r="T4" s="594"/>
      <c r="U4" s="594"/>
      <c r="V4" s="594"/>
    </row>
    <row r="5" spans="1:22" s="361" customFormat="1" ht="33.75" customHeight="1">
      <c r="A5" s="595" t="s">
        <v>0</v>
      </c>
      <c r="B5" s="595" t="s">
        <v>578</v>
      </c>
      <c r="C5" s="595" t="s">
        <v>579</v>
      </c>
      <c r="D5" s="595" t="s">
        <v>2</v>
      </c>
      <c r="E5" s="595" t="s">
        <v>4</v>
      </c>
      <c r="F5" s="595" t="s">
        <v>581</v>
      </c>
      <c r="G5" s="595" t="s">
        <v>582</v>
      </c>
      <c r="H5" s="595" t="s">
        <v>583</v>
      </c>
      <c r="I5" s="595"/>
      <c r="J5" s="595"/>
      <c r="K5" s="595"/>
      <c r="L5" s="595"/>
      <c r="M5" s="595"/>
      <c r="N5" s="595"/>
      <c r="O5" s="595" t="s">
        <v>731</v>
      </c>
      <c r="P5" s="595"/>
      <c r="Q5" s="595"/>
      <c r="R5" s="595"/>
      <c r="S5" s="595"/>
      <c r="T5" s="592" t="s">
        <v>726</v>
      </c>
      <c r="U5" s="592" t="s">
        <v>9</v>
      </c>
      <c r="V5" s="592" t="s">
        <v>10</v>
      </c>
    </row>
    <row r="6" spans="1:22" s="361" customFormat="1" ht="15.75">
      <c r="A6" s="595"/>
      <c r="B6" s="595"/>
      <c r="C6" s="595"/>
      <c r="D6" s="595"/>
      <c r="E6" s="595"/>
      <c r="F6" s="595"/>
      <c r="G6" s="595"/>
      <c r="H6" s="595" t="s">
        <v>584</v>
      </c>
      <c r="I6" s="595" t="s">
        <v>422</v>
      </c>
      <c r="J6" s="595"/>
      <c r="K6" s="595"/>
      <c r="L6" s="595"/>
      <c r="M6" s="595"/>
      <c r="N6" s="595"/>
      <c r="O6" s="595"/>
      <c r="P6" s="595"/>
      <c r="Q6" s="595"/>
      <c r="R6" s="595"/>
      <c r="S6" s="595"/>
      <c r="T6" s="597"/>
      <c r="U6" s="597"/>
      <c r="V6" s="597"/>
    </row>
    <row r="7" spans="1:22" s="361" customFormat="1" ht="18" customHeight="1">
      <c r="A7" s="595"/>
      <c r="B7" s="595"/>
      <c r="C7" s="595"/>
      <c r="D7" s="595"/>
      <c r="E7" s="595"/>
      <c r="F7" s="595"/>
      <c r="G7" s="595"/>
      <c r="H7" s="595"/>
      <c r="I7" s="595" t="s">
        <v>423</v>
      </c>
      <c r="J7" s="596" t="s">
        <v>585</v>
      </c>
      <c r="K7" s="596"/>
      <c r="L7" s="596"/>
      <c r="M7" s="596"/>
      <c r="N7" s="596"/>
      <c r="O7" s="595" t="s">
        <v>423</v>
      </c>
      <c r="P7" s="596" t="s">
        <v>585</v>
      </c>
      <c r="Q7" s="596"/>
      <c r="R7" s="596"/>
      <c r="S7" s="596"/>
      <c r="T7" s="597"/>
      <c r="U7" s="597"/>
      <c r="V7" s="597"/>
    </row>
    <row r="8" spans="1:22" s="361" customFormat="1" ht="18.75" customHeight="1">
      <c r="A8" s="595"/>
      <c r="B8" s="595"/>
      <c r="C8" s="595"/>
      <c r="D8" s="595"/>
      <c r="E8" s="595"/>
      <c r="F8" s="595"/>
      <c r="G8" s="595"/>
      <c r="H8" s="595"/>
      <c r="I8" s="595"/>
      <c r="J8" s="595" t="s">
        <v>617</v>
      </c>
      <c r="K8" s="595"/>
      <c r="L8" s="595" t="s">
        <v>618</v>
      </c>
      <c r="M8" s="595"/>
      <c r="N8" s="595"/>
      <c r="O8" s="595"/>
      <c r="P8" s="595" t="s">
        <v>586</v>
      </c>
      <c r="Q8" s="595"/>
      <c r="R8" s="595"/>
      <c r="S8" s="595" t="s">
        <v>587</v>
      </c>
      <c r="T8" s="597"/>
      <c r="U8" s="597"/>
      <c r="V8" s="597"/>
    </row>
    <row r="9" spans="1:22" s="361" customFormat="1" ht="15.75" customHeight="1">
      <c r="A9" s="595"/>
      <c r="B9" s="595"/>
      <c r="C9" s="595"/>
      <c r="D9" s="595"/>
      <c r="E9" s="595"/>
      <c r="F9" s="595"/>
      <c r="G9" s="595"/>
      <c r="H9" s="595"/>
      <c r="I9" s="595"/>
      <c r="J9" s="595"/>
      <c r="K9" s="595"/>
      <c r="L9" s="595"/>
      <c r="M9" s="595"/>
      <c r="N9" s="595"/>
      <c r="O9" s="595"/>
      <c r="P9" s="595" t="s">
        <v>18</v>
      </c>
      <c r="Q9" s="598" t="s">
        <v>17</v>
      </c>
      <c r="R9" s="599"/>
      <c r="S9" s="595"/>
      <c r="T9" s="597"/>
      <c r="U9" s="597"/>
      <c r="V9" s="597"/>
    </row>
    <row r="10" spans="1:22" s="361" customFormat="1" ht="33" customHeight="1">
      <c r="A10" s="595"/>
      <c r="B10" s="595"/>
      <c r="C10" s="595"/>
      <c r="D10" s="595"/>
      <c r="E10" s="595"/>
      <c r="F10" s="595"/>
      <c r="G10" s="595"/>
      <c r="H10" s="595"/>
      <c r="I10" s="595"/>
      <c r="J10" s="595" t="s">
        <v>18</v>
      </c>
      <c r="K10" s="595" t="s">
        <v>590</v>
      </c>
      <c r="L10" s="595" t="s">
        <v>591</v>
      </c>
      <c r="M10" s="595" t="s">
        <v>592</v>
      </c>
      <c r="N10" s="595"/>
      <c r="O10" s="595"/>
      <c r="P10" s="595"/>
      <c r="Q10" s="592" t="s">
        <v>588</v>
      </c>
      <c r="R10" s="592" t="s">
        <v>589</v>
      </c>
      <c r="S10" s="595"/>
      <c r="T10" s="597"/>
      <c r="U10" s="597"/>
      <c r="V10" s="597"/>
    </row>
    <row r="11" spans="1:22" s="361" customFormat="1" ht="82.5" customHeight="1">
      <c r="A11" s="595"/>
      <c r="B11" s="595"/>
      <c r="C11" s="595"/>
      <c r="D11" s="595"/>
      <c r="E11" s="595"/>
      <c r="F11" s="595"/>
      <c r="G11" s="595"/>
      <c r="H11" s="595"/>
      <c r="I11" s="595"/>
      <c r="J11" s="595"/>
      <c r="K11" s="595"/>
      <c r="L11" s="595"/>
      <c r="M11" s="362" t="s">
        <v>18</v>
      </c>
      <c r="N11" s="362" t="s">
        <v>593</v>
      </c>
      <c r="O11" s="595"/>
      <c r="P11" s="595"/>
      <c r="Q11" s="593"/>
      <c r="R11" s="593"/>
      <c r="S11" s="595"/>
      <c r="T11" s="593"/>
      <c r="U11" s="593"/>
      <c r="V11" s="593"/>
    </row>
    <row r="12" spans="1:22" s="363" customFormat="1" ht="20.25" customHeight="1">
      <c r="A12" s="366"/>
      <c r="B12" s="366" t="s">
        <v>166</v>
      </c>
      <c r="C12" s="366"/>
      <c r="D12" s="366"/>
      <c r="E12" s="366"/>
      <c r="F12" s="366"/>
      <c r="G12" s="366"/>
      <c r="H12" s="366"/>
      <c r="I12" s="367">
        <f>SUM(I13:I17)</f>
        <v>11884779.907</v>
      </c>
      <c r="J12" s="367">
        <f t="shared" ref="J12:T12" si="0">SUM(J13:J17)</f>
        <v>4597147.4849999994</v>
      </c>
      <c r="K12" s="367">
        <f t="shared" si="0"/>
        <v>0</v>
      </c>
      <c r="L12" s="367">
        <f t="shared" si="0"/>
        <v>245.11</v>
      </c>
      <c r="M12" s="367">
        <f t="shared" si="0"/>
        <v>7287632.4220000003</v>
      </c>
      <c r="N12" s="367">
        <f t="shared" si="0"/>
        <v>619850</v>
      </c>
      <c r="O12" s="367">
        <f t="shared" si="0"/>
        <v>6451632.1970165456</v>
      </c>
      <c r="P12" s="367">
        <f t="shared" si="0"/>
        <v>1353231.6824310001</v>
      </c>
      <c r="Q12" s="367">
        <f t="shared" si="0"/>
        <v>0</v>
      </c>
      <c r="R12" s="367">
        <f t="shared" si="0"/>
        <v>1353231.6824310001</v>
      </c>
      <c r="S12" s="367">
        <f t="shared" si="0"/>
        <v>497339.4</v>
      </c>
      <c r="T12" s="367">
        <f t="shared" si="0"/>
        <v>201000</v>
      </c>
      <c r="U12" s="367"/>
      <c r="V12" s="366"/>
    </row>
    <row r="13" spans="1:22" s="535" customFormat="1" ht="90.75" customHeight="1">
      <c r="A13" s="530">
        <v>1</v>
      </c>
      <c r="B13" s="531" t="s">
        <v>576</v>
      </c>
      <c r="C13" s="532">
        <v>7498477</v>
      </c>
      <c r="D13" s="282" t="s">
        <v>594</v>
      </c>
      <c r="E13" s="282" t="s">
        <v>595</v>
      </c>
      <c r="F13" s="530" t="s">
        <v>596</v>
      </c>
      <c r="G13" s="533" t="s">
        <v>597</v>
      </c>
      <c r="H13" s="547" t="s">
        <v>598</v>
      </c>
      <c r="I13" s="534">
        <f>J13+M13</f>
        <v>4815800</v>
      </c>
      <c r="J13" s="534">
        <v>1532300</v>
      </c>
      <c r="K13" s="530"/>
      <c r="L13" s="530">
        <v>150</v>
      </c>
      <c r="M13" s="534">
        <v>3283500</v>
      </c>
      <c r="N13" s="530"/>
      <c r="O13" s="534">
        <v>3742112.4949789997</v>
      </c>
      <c r="P13" s="534">
        <v>700723.81853299995</v>
      </c>
      <c r="Q13" s="530"/>
      <c r="R13" s="534">
        <f>P13</f>
        <v>700723.81853299995</v>
      </c>
      <c r="S13" s="530"/>
      <c r="T13" s="534">
        <v>90000</v>
      </c>
      <c r="U13" s="282" t="s">
        <v>645</v>
      </c>
      <c r="V13" s="530"/>
    </row>
    <row r="14" spans="1:22" s="535" customFormat="1" ht="90.75" customHeight="1">
      <c r="A14" s="530">
        <v>2</v>
      </c>
      <c r="B14" s="531" t="s">
        <v>599</v>
      </c>
      <c r="C14" s="532">
        <v>7463623</v>
      </c>
      <c r="D14" s="282" t="s">
        <v>594</v>
      </c>
      <c r="E14" s="282" t="s">
        <v>473</v>
      </c>
      <c r="F14" s="530" t="s">
        <v>600</v>
      </c>
      <c r="G14" s="533" t="s">
        <v>601</v>
      </c>
      <c r="H14" s="547" t="s">
        <v>602</v>
      </c>
      <c r="I14" s="534">
        <f>J14+M14</f>
        <v>2234641.9070000001</v>
      </c>
      <c r="J14" s="534">
        <v>599737.48499999999</v>
      </c>
      <c r="K14" s="530"/>
      <c r="L14" s="530">
        <v>73.31</v>
      </c>
      <c r="M14" s="534">
        <v>1634904.422</v>
      </c>
      <c r="N14" s="534">
        <v>511700</v>
      </c>
      <c r="O14" s="534">
        <v>2181049.706983</v>
      </c>
      <c r="P14" s="534">
        <v>549946.67329800001</v>
      </c>
      <c r="Q14" s="530"/>
      <c r="R14" s="534">
        <f>P14</f>
        <v>549946.67329800001</v>
      </c>
      <c r="S14" s="534">
        <v>470079</v>
      </c>
      <c r="T14" s="534">
        <v>94371</v>
      </c>
      <c r="U14" s="282" t="s">
        <v>645</v>
      </c>
      <c r="V14" s="530"/>
    </row>
    <row r="15" spans="1:22" s="535" customFormat="1" ht="114.75">
      <c r="A15" s="530">
        <v>3</v>
      </c>
      <c r="B15" s="536" t="s">
        <v>603</v>
      </c>
      <c r="C15" s="532">
        <v>7290847</v>
      </c>
      <c r="D15" s="282" t="s">
        <v>594</v>
      </c>
      <c r="E15" s="282" t="s">
        <v>604</v>
      </c>
      <c r="F15" s="530" t="s">
        <v>605</v>
      </c>
      <c r="G15" s="530"/>
      <c r="H15" s="547" t="s">
        <v>606</v>
      </c>
      <c r="I15" s="534">
        <f>J15+M15</f>
        <v>4031211</v>
      </c>
      <c r="J15" s="534">
        <v>2331740</v>
      </c>
      <c r="K15" s="530"/>
      <c r="L15" s="530"/>
      <c r="M15" s="534">
        <v>1699471</v>
      </c>
      <c r="N15" s="530"/>
      <c r="O15" s="534">
        <v>1177</v>
      </c>
      <c r="P15" s="534">
        <v>1177</v>
      </c>
      <c r="Q15" s="530"/>
      <c r="R15" s="534">
        <f>P15</f>
        <v>1177</v>
      </c>
      <c r="S15" s="530"/>
      <c r="T15" s="537">
        <v>979</v>
      </c>
      <c r="U15" s="282" t="s">
        <v>645</v>
      </c>
      <c r="V15" s="530"/>
    </row>
    <row r="16" spans="1:22" s="535" customFormat="1" ht="87.75" customHeight="1">
      <c r="A16" s="530">
        <v>4</v>
      </c>
      <c r="B16" s="531" t="s">
        <v>577</v>
      </c>
      <c r="C16" s="532">
        <v>7555693</v>
      </c>
      <c r="D16" s="282" t="s">
        <v>594</v>
      </c>
      <c r="E16" s="282" t="s">
        <v>607</v>
      </c>
      <c r="F16" s="538" t="s">
        <v>608</v>
      </c>
      <c r="G16" s="539" t="s">
        <v>609</v>
      </c>
      <c r="H16" s="547" t="s">
        <v>610</v>
      </c>
      <c r="I16" s="534">
        <f>J16+M16</f>
        <v>612527</v>
      </c>
      <c r="J16" s="537">
        <v>123020</v>
      </c>
      <c r="K16" s="530"/>
      <c r="L16" s="530">
        <v>21.8</v>
      </c>
      <c r="M16" s="534">
        <v>489507</v>
      </c>
      <c r="N16" s="534"/>
      <c r="O16" s="534">
        <v>481208.99505454546</v>
      </c>
      <c r="P16" s="534">
        <v>100734.1906</v>
      </c>
      <c r="Q16" s="530"/>
      <c r="R16" s="534">
        <f>P16</f>
        <v>100734.1906</v>
      </c>
      <c r="S16" s="534"/>
      <c r="T16" s="537">
        <v>15000</v>
      </c>
      <c r="U16" s="282" t="s">
        <v>645</v>
      </c>
      <c r="V16" s="530"/>
    </row>
    <row r="17" spans="1:22" s="535" customFormat="1" ht="105">
      <c r="A17" s="540">
        <v>5</v>
      </c>
      <c r="B17" s="541" t="s">
        <v>611</v>
      </c>
      <c r="C17" s="304" t="s">
        <v>612</v>
      </c>
      <c r="D17" s="548" t="s">
        <v>613</v>
      </c>
      <c r="E17" s="543" t="s">
        <v>357</v>
      </c>
      <c r="F17" s="544" t="s">
        <v>596</v>
      </c>
      <c r="G17" s="545" t="s">
        <v>614</v>
      </c>
      <c r="H17" s="364" t="s">
        <v>615</v>
      </c>
      <c r="I17" s="542">
        <v>190600</v>
      </c>
      <c r="J17" s="542">
        <v>10350</v>
      </c>
      <c r="K17" s="540"/>
      <c r="L17" s="540" t="s">
        <v>616</v>
      </c>
      <c r="M17" s="546">
        <f>+I17-10350</f>
        <v>180250</v>
      </c>
      <c r="N17" s="546">
        <f>60%*M17</f>
        <v>108150</v>
      </c>
      <c r="O17" s="546">
        <f>+M17-134816+P17</f>
        <v>46084</v>
      </c>
      <c r="P17" s="546">
        <v>650</v>
      </c>
      <c r="Q17" s="540"/>
      <c r="R17" s="540">
        <v>650</v>
      </c>
      <c r="S17" s="546">
        <f>(O17-P17)*60%</f>
        <v>27260.399999999998</v>
      </c>
      <c r="T17" s="542">
        <v>650</v>
      </c>
      <c r="U17" s="542" t="s">
        <v>646</v>
      </c>
      <c r="V17" s="540"/>
    </row>
  </sheetData>
  <mergeCells count="33">
    <mergeCell ref="A2:V2"/>
    <mergeCell ref="A5:A11"/>
    <mergeCell ref="B5:B11"/>
    <mergeCell ref="C5:C11"/>
    <mergeCell ref="D5:D11"/>
    <mergeCell ref="V5:V11"/>
    <mergeCell ref="A3:V3"/>
    <mergeCell ref="P9:P11"/>
    <mergeCell ref="S8:S11"/>
    <mergeCell ref="M10:N10"/>
    <mergeCell ref="E5:E11"/>
    <mergeCell ref="F5:F11"/>
    <mergeCell ref="R10:R11"/>
    <mergeCell ref="G5:G11"/>
    <mergeCell ref="J7:N7"/>
    <mergeCell ref="P8:R8"/>
    <mergeCell ref="H5:N5"/>
    <mergeCell ref="J8:K9"/>
    <mergeCell ref="I6:N6"/>
    <mergeCell ref="K10:K11"/>
    <mergeCell ref="I7:I11"/>
    <mergeCell ref="J10:J11"/>
    <mergeCell ref="H6:H11"/>
    <mergeCell ref="L10:L11"/>
    <mergeCell ref="L8:N9"/>
    <mergeCell ref="Q10:Q11"/>
    <mergeCell ref="Q4:V4"/>
    <mergeCell ref="O7:O11"/>
    <mergeCell ref="P7:S7"/>
    <mergeCell ref="T5:T11"/>
    <mergeCell ref="Q9:R9"/>
    <mergeCell ref="U5:U11"/>
    <mergeCell ref="O5:S6"/>
  </mergeCells>
  <pageMargins left="0.2" right="0.23" top="0.59" bottom="0.3" header="0.3" footer="0.3"/>
  <pageSetup paperSize="9" scale="63"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
  <sheetViews>
    <sheetView view="pageBreakPreview" topLeftCell="A2" zoomScale="85" zoomScaleNormal="100" zoomScaleSheetLayoutView="85" workbookViewId="0">
      <selection activeCell="A4" sqref="A4:O4"/>
    </sheetView>
  </sheetViews>
  <sheetFormatPr defaultColWidth="8" defaultRowHeight="15.75"/>
  <cols>
    <col min="1" max="1" width="5.875" style="438" customWidth="1"/>
    <col min="2" max="2" width="39.625" style="427" customWidth="1"/>
    <col min="3" max="3" width="11.125" style="438" customWidth="1"/>
    <col min="4" max="6" width="9.75" style="438" customWidth="1"/>
    <col min="7" max="7" width="9.75" style="438" hidden="1" customWidth="1"/>
    <col min="8" max="13" width="9.75" style="438" customWidth="1"/>
    <col min="14" max="14" width="12.125" style="438" customWidth="1"/>
    <col min="15" max="15" width="19.125" style="438" customWidth="1"/>
    <col min="16" max="16384" width="8" style="427"/>
  </cols>
  <sheetData>
    <row r="1" spans="1:15" s="422" customFormat="1" ht="66" hidden="1" customHeight="1">
      <c r="A1" s="417"/>
      <c r="B1" s="393" t="s">
        <v>431</v>
      </c>
      <c r="C1" s="418" t="s">
        <v>630</v>
      </c>
      <c r="D1" s="419" t="s">
        <v>631</v>
      </c>
      <c r="E1" s="417" t="s">
        <v>632</v>
      </c>
      <c r="F1" s="420" t="s">
        <v>633</v>
      </c>
      <c r="G1" s="418" t="s">
        <v>634</v>
      </c>
      <c r="H1" s="421"/>
      <c r="I1" s="417"/>
      <c r="J1" s="417"/>
      <c r="K1" s="417"/>
      <c r="L1" s="417"/>
      <c r="M1" s="417"/>
      <c r="N1" s="417"/>
      <c r="O1" s="421"/>
    </row>
    <row r="2" spans="1:15" s="422" customFormat="1" ht="18.75">
      <c r="A2" s="417"/>
      <c r="B2" s="393"/>
      <c r="C2" s="418"/>
      <c r="D2" s="419"/>
      <c r="E2" s="417"/>
      <c r="F2" s="420"/>
      <c r="G2" s="418"/>
      <c r="H2" s="421"/>
      <c r="I2" s="417"/>
      <c r="J2" s="417"/>
      <c r="K2" s="417"/>
      <c r="L2" s="417"/>
      <c r="M2" s="417"/>
      <c r="N2" s="417"/>
      <c r="O2" s="421"/>
    </row>
    <row r="3" spans="1:15" s="423" customFormat="1" ht="21">
      <c r="A3" s="602" t="str">
        <f>'B2-TWTN'!A3:R3</f>
        <v>DANH MỤC DỰ ÁN ĐANG TRIỂN KHAI</v>
      </c>
      <c r="B3" s="602"/>
      <c r="C3" s="602"/>
      <c r="D3" s="602"/>
      <c r="E3" s="602"/>
      <c r="F3" s="602"/>
      <c r="G3" s="602"/>
      <c r="H3" s="602"/>
      <c r="I3" s="602"/>
      <c r="J3" s="602"/>
      <c r="K3" s="602"/>
      <c r="L3" s="602"/>
      <c r="M3" s="602"/>
      <c r="N3" s="602"/>
      <c r="O3" s="602"/>
    </row>
    <row r="4" spans="1:15" s="424" customFormat="1" ht="21">
      <c r="A4" s="603" t="str">
        <f>'B5-TĐ'!A3:X3</f>
        <v>(Kèm theo Quyết định số 3533/QĐ-UBND ngày 24/12/2021 của UBND tỉnh)</v>
      </c>
      <c r="B4" s="603"/>
      <c r="C4" s="603"/>
      <c r="D4" s="603"/>
      <c r="E4" s="603"/>
      <c r="F4" s="603"/>
      <c r="G4" s="603"/>
      <c r="H4" s="603"/>
      <c r="I4" s="603"/>
      <c r="J4" s="603"/>
      <c r="K4" s="603"/>
      <c r="L4" s="603"/>
      <c r="M4" s="603"/>
      <c r="N4" s="603"/>
      <c r="O4" s="603"/>
    </row>
    <row r="5" spans="1:15" s="423" customFormat="1" ht="21">
      <c r="A5" s="425"/>
      <c r="B5" s="426"/>
      <c r="C5" s="425"/>
      <c r="D5" s="604" t="s">
        <v>635</v>
      </c>
      <c r="E5" s="604"/>
      <c r="F5" s="604"/>
      <c r="G5" s="604"/>
      <c r="H5" s="604"/>
      <c r="I5" s="604"/>
      <c r="J5" s="604"/>
      <c r="K5" s="604"/>
      <c r="L5" s="604"/>
      <c r="M5" s="604"/>
      <c r="N5" s="604"/>
      <c r="O5" s="604"/>
    </row>
    <row r="6" spans="1:15" ht="33" customHeight="1">
      <c r="A6" s="605" t="s">
        <v>0</v>
      </c>
      <c r="B6" s="605" t="s">
        <v>1</v>
      </c>
      <c r="C6" s="605" t="s">
        <v>732</v>
      </c>
      <c r="D6" s="605"/>
      <c r="E6" s="605"/>
      <c r="F6" s="605"/>
      <c r="G6" s="606" t="s">
        <v>636</v>
      </c>
      <c r="H6" s="605" t="s">
        <v>727</v>
      </c>
      <c r="I6" s="605"/>
      <c r="J6" s="605"/>
      <c r="K6" s="609" t="s">
        <v>575</v>
      </c>
      <c r="L6" s="610"/>
      <c r="M6" s="611"/>
      <c r="N6" s="606" t="s">
        <v>9</v>
      </c>
      <c r="O6" s="605" t="s">
        <v>10</v>
      </c>
    </row>
    <row r="7" spans="1:15" ht="17.45" customHeight="1">
      <c r="A7" s="605"/>
      <c r="B7" s="605"/>
      <c r="C7" s="605" t="s">
        <v>584</v>
      </c>
      <c r="D7" s="605" t="s">
        <v>482</v>
      </c>
      <c r="E7" s="605" t="s">
        <v>17</v>
      </c>
      <c r="F7" s="605"/>
      <c r="G7" s="608"/>
      <c r="H7" s="605" t="s">
        <v>18</v>
      </c>
      <c r="I7" s="605" t="s">
        <v>17</v>
      </c>
      <c r="J7" s="605"/>
      <c r="K7" s="606" t="s">
        <v>18</v>
      </c>
      <c r="L7" s="606" t="s">
        <v>637</v>
      </c>
      <c r="M7" s="606" t="s">
        <v>20</v>
      </c>
      <c r="N7" s="608"/>
      <c r="O7" s="605"/>
    </row>
    <row r="8" spans="1:15" ht="67.5" customHeight="1">
      <c r="A8" s="605"/>
      <c r="B8" s="605"/>
      <c r="C8" s="605"/>
      <c r="D8" s="605"/>
      <c r="E8" s="428" t="s">
        <v>19</v>
      </c>
      <c r="F8" s="428" t="s">
        <v>20</v>
      </c>
      <c r="G8" s="607"/>
      <c r="H8" s="605"/>
      <c r="I8" s="428" t="s">
        <v>19</v>
      </c>
      <c r="J8" s="428" t="s">
        <v>20</v>
      </c>
      <c r="K8" s="607"/>
      <c r="L8" s="607"/>
      <c r="M8" s="607"/>
      <c r="N8" s="607"/>
      <c r="O8" s="605"/>
    </row>
    <row r="9" spans="1:15" s="431" customFormat="1">
      <c r="A9" s="429"/>
      <c r="B9" s="429" t="s">
        <v>166</v>
      </c>
      <c r="C9" s="430"/>
      <c r="D9" s="116">
        <f>D10</f>
        <v>143824</v>
      </c>
      <c r="E9" s="116">
        <f t="shared" ref="E9:M9" si="0">E10</f>
        <v>143824</v>
      </c>
      <c r="F9" s="116">
        <f t="shared" si="0"/>
        <v>0</v>
      </c>
      <c r="G9" s="116">
        <f t="shared" si="0"/>
        <v>122252</v>
      </c>
      <c r="H9" s="116">
        <f t="shared" si="0"/>
        <v>4000</v>
      </c>
      <c r="I9" s="116">
        <f t="shared" si="0"/>
        <v>4000</v>
      </c>
      <c r="J9" s="116">
        <f t="shared" si="0"/>
        <v>0</v>
      </c>
      <c r="K9" s="116">
        <f t="shared" si="0"/>
        <v>4000</v>
      </c>
      <c r="L9" s="116">
        <f t="shared" si="0"/>
        <v>4000</v>
      </c>
      <c r="M9" s="116">
        <f t="shared" si="0"/>
        <v>0</v>
      </c>
      <c r="N9" s="116"/>
      <c r="O9" s="116"/>
    </row>
    <row r="10" spans="1:15" s="434" customFormat="1">
      <c r="A10" s="138" t="s">
        <v>22</v>
      </c>
      <c r="B10" s="432" t="s">
        <v>496</v>
      </c>
      <c r="C10" s="433"/>
      <c r="D10" s="138">
        <f t="shared" ref="D10:M10" si="1">SUM(D11:D11)</f>
        <v>143824</v>
      </c>
      <c r="E10" s="138">
        <f t="shared" si="1"/>
        <v>143824</v>
      </c>
      <c r="F10" s="138">
        <f t="shared" si="1"/>
        <v>0</v>
      </c>
      <c r="G10" s="138">
        <f t="shared" si="1"/>
        <v>122252</v>
      </c>
      <c r="H10" s="138">
        <f t="shared" si="1"/>
        <v>4000</v>
      </c>
      <c r="I10" s="138">
        <f t="shared" si="1"/>
        <v>4000</v>
      </c>
      <c r="J10" s="138">
        <f t="shared" si="1"/>
        <v>0</v>
      </c>
      <c r="K10" s="138">
        <f t="shared" si="1"/>
        <v>4000</v>
      </c>
      <c r="L10" s="138">
        <f t="shared" si="1"/>
        <v>4000</v>
      </c>
      <c r="M10" s="138">
        <f t="shared" si="1"/>
        <v>0</v>
      </c>
      <c r="N10" s="138"/>
      <c r="O10" s="73"/>
    </row>
    <row r="11" spans="1:15" s="437" customFormat="1" ht="76.5">
      <c r="A11" s="168">
        <v>1</v>
      </c>
      <c r="B11" s="103" t="s">
        <v>638</v>
      </c>
      <c r="C11" s="281" t="s">
        <v>639</v>
      </c>
      <c r="D11" s="435">
        <f>E11+F11</f>
        <v>143824</v>
      </c>
      <c r="E11" s="435">
        <v>143824</v>
      </c>
      <c r="F11" s="435">
        <v>0</v>
      </c>
      <c r="G11" s="435">
        <v>122252</v>
      </c>
      <c r="H11" s="435">
        <v>4000</v>
      </c>
      <c r="I11" s="435">
        <v>4000</v>
      </c>
      <c r="J11" s="435"/>
      <c r="K11" s="436">
        <v>4000</v>
      </c>
      <c r="L11" s="436">
        <v>4000</v>
      </c>
      <c r="M11" s="436">
        <v>0</v>
      </c>
      <c r="N11" s="436" t="s">
        <v>640</v>
      </c>
      <c r="O11" s="472" t="s">
        <v>721</v>
      </c>
    </row>
    <row r="14" spans="1:15">
      <c r="O14" s="427"/>
    </row>
    <row r="15" spans="1:15">
      <c r="O15" s="427"/>
    </row>
    <row r="16" spans="1:15">
      <c r="O16" s="427"/>
    </row>
  </sheetData>
  <autoFilter ref="A5:O11">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autoFilter>
  <mergeCells count="19">
    <mergeCell ref="E7:F7"/>
    <mergeCell ref="H6:J6"/>
    <mergeCell ref="K6:M6"/>
    <mergeCell ref="A3:O3"/>
    <mergeCell ref="A4:O4"/>
    <mergeCell ref="D5:O5"/>
    <mergeCell ref="A6:A8"/>
    <mergeCell ref="B6:B8"/>
    <mergeCell ref="H7:H8"/>
    <mergeCell ref="I7:J7"/>
    <mergeCell ref="K7:K8"/>
    <mergeCell ref="L7:L8"/>
    <mergeCell ref="M7:M8"/>
    <mergeCell ref="C6:F6"/>
    <mergeCell ref="G6:G8"/>
    <mergeCell ref="N6:N8"/>
    <mergeCell ref="O6:O8"/>
    <mergeCell ref="C7:C8"/>
    <mergeCell ref="D7:D8"/>
  </mergeCells>
  <pageMargins left="0.17" right="0.16" top="0.75" bottom="0.75" header="0.3" footer="0.3"/>
  <pageSetup paperSize="9" scale="77" orientation="landscape" r:id="rId1"/>
  <colBreaks count="1" manualBreakCount="1">
    <brk id="15"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8"/>
  <sheetViews>
    <sheetView view="pageBreakPreview" zoomScale="85" zoomScaleNormal="85" zoomScaleSheetLayoutView="85" workbookViewId="0">
      <pane xSplit="2" ySplit="9" topLeftCell="C13" activePane="bottomRight" state="frozen"/>
      <selection pane="topRight" activeCell="C1" sqref="C1"/>
      <selection pane="bottomLeft" activeCell="A10" sqref="A10"/>
      <selection pane="bottomRight" activeCell="A3" sqref="A3:V3"/>
    </sheetView>
  </sheetViews>
  <sheetFormatPr defaultColWidth="7.875" defaultRowHeight="16.5"/>
  <cols>
    <col min="1" max="1" width="4.875" style="316" customWidth="1"/>
    <col min="2" max="2" width="41.125" style="316" bestFit="1" customWidth="1"/>
    <col min="3" max="4" width="8.125" style="316" customWidth="1"/>
    <col min="5" max="5" width="11.75" style="316" customWidth="1"/>
    <col min="6" max="8" width="8.875" style="337" customWidth="1"/>
    <col min="9" max="10" width="8.875" style="337" hidden="1" customWidth="1"/>
    <col min="11" max="11" width="7.125" style="337" hidden="1" customWidth="1"/>
    <col min="12" max="13" width="8.875" style="337" customWidth="1"/>
    <col min="14" max="14" width="8.25" style="337" customWidth="1"/>
    <col min="15" max="17" width="8.875" style="337" hidden="1" customWidth="1"/>
    <col min="18" max="19" width="8.875" style="337" customWidth="1"/>
    <col min="20" max="20" width="7.875" style="337" customWidth="1"/>
    <col min="21" max="21" width="19.75" style="316" customWidth="1"/>
    <col min="22" max="22" width="11.125" style="316" customWidth="1"/>
    <col min="23" max="23" width="14.125" style="316" bestFit="1" customWidth="1"/>
    <col min="24" max="16384" width="7.875" style="316"/>
  </cols>
  <sheetData>
    <row r="1" spans="1:23" s="311" customFormat="1" ht="19.5">
      <c r="A1" s="471"/>
      <c r="B1" s="471"/>
      <c r="C1" s="471"/>
      <c r="D1" s="471"/>
      <c r="E1" s="471"/>
      <c r="F1" s="525"/>
      <c r="G1" s="525"/>
      <c r="H1" s="525"/>
      <c r="I1" s="525"/>
      <c r="J1" s="525"/>
      <c r="K1" s="525"/>
      <c r="L1" s="525"/>
      <c r="M1" s="525"/>
      <c r="N1" s="525"/>
      <c r="O1" s="526"/>
      <c r="P1" s="526"/>
      <c r="Q1" s="526"/>
      <c r="R1" s="526"/>
      <c r="S1" s="526"/>
      <c r="T1" s="526"/>
      <c r="U1" s="526"/>
      <c r="V1" s="526"/>
      <c r="W1" s="471"/>
    </row>
    <row r="2" spans="1:23" s="313" customFormat="1" ht="27" customHeight="1">
      <c r="A2" s="612" t="str">
        <f>'B2-TWTN'!A3:R3</f>
        <v>DANH MỤC DỰ ÁN ĐANG TRIỂN KHAI</v>
      </c>
      <c r="B2" s="612"/>
      <c r="C2" s="612"/>
      <c r="D2" s="612"/>
      <c r="E2" s="612"/>
      <c r="F2" s="612"/>
      <c r="G2" s="612"/>
      <c r="H2" s="612"/>
      <c r="I2" s="612"/>
      <c r="J2" s="612"/>
      <c r="K2" s="612"/>
      <c r="L2" s="612"/>
      <c r="M2" s="612"/>
      <c r="N2" s="612"/>
      <c r="O2" s="612"/>
      <c r="P2" s="612"/>
      <c r="Q2" s="612"/>
      <c r="R2" s="612"/>
      <c r="S2" s="612"/>
      <c r="T2" s="612"/>
      <c r="U2" s="612"/>
      <c r="V2" s="612"/>
      <c r="W2" s="527"/>
    </row>
    <row r="3" spans="1:23" s="311" customFormat="1" ht="24" customHeight="1">
      <c r="A3" s="613" t="str">
        <f>'B2-TWTN'!A4:R4</f>
        <v>(Kèm theo Quyết định số 3533/QĐ-UBND ngày 24/12/2021 của UBND tỉnh)</v>
      </c>
      <c r="B3" s="614"/>
      <c r="C3" s="614"/>
      <c r="D3" s="614"/>
      <c r="E3" s="614"/>
      <c r="F3" s="614"/>
      <c r="G3" s="614"/>
      <c r="H3" s="614"/>
      <c r="I3" s="614"/>
      <c r="J3" s="614"/>
      <c r="K3" s="614"/>
      <c r="L3" s="614"/>
      <c r="M3" s="614"/>
      <c r="N3" s="614"/>
      <c r="O3" s="614"/>
      <c r="P3" s="614"/>
      <c r="Q3" s="614"/>
      <c r="R3" s="614"/>
      <c r="S3" s="614"/>
      <c r="T3" s="614"/>
      <c r="U3" s="614"/>
      <c r="V3" s="614"/>
      <c r="W3" s="471"/>
    </row>
    <row r="4" spans="1:23" s="313" customFormat="1" ht="18.75">
      <c r="A4" s="527"/>
      <c r="B4" s="527"/>
      <c r="C4" s="527"/>
      <c r="D4" s="527"/>
      <c r="E4" s="527"/>
      <c r="F4" s="528"/>
      <c r="G4" s="528"/>
      <c r="H4" s="528"/>
      <c r="I4" s="528"/>
      <c r="J4" s="528"/>
      <c r="K4" s="528"/>
      <c r="L4" s="528"/>
      <c r="M4" s="528"/>
      <c r="N4" s="528"/>
      <c r="O4" s="528"/>
      <c r="P4" s="528"/>
      <c r="Q4" s="528"/>
      <c r="R4" s="528"/>
      <c r="S4" s="528"/>
      <c r="T4" s="615" t="s">
        <v>425</v>
      </c>
      <c r="U4" s="615"/>
      <c r="V4" s="615"/>
      <c r="W4" s="527"/>
    </row>
    <row r="5" spans="1:23" s="314" customFormat="1" ht="27" customHeight="1">
      <c r="A5" s="584" t="s">
        <v>0</v>
      </c>
      <c r="B5" s="584" t="s">
        <v>426</v>
      </c>
      <c r="C5" s="589" t="s">
        <v>432</v>
      </c>
      <c r="D5" s="589" t="s">
        <v>4</v>
      </c>
      <c r="E5" s="584" t="s">
        <v>733</v>
      </c>
      <c r="F5" s="584"/>
      <c r="G5" s="584"/>
      <c r="H5" s="584"/>
      <c r="I5" s="584" t="s">
        <v>434</v>
      </c>
      <c r="J5" s="584"/>
      <c r="K5" s="584"/>
      <c r="L5" s="584" t="s">
        <v>728</v>
      </c>
      <c r="M5" s="584"/>
      <c r="N5" s="584"/>
      <c r="O5" s="584" t="s">
        <v>435</v>
      </c>
      <c r="P5" s="584"/>
      <c r="Q5" s="584"/>
      <c r="R5" s="584" t="s">
        <v>575</v>
      </c>
      <c r="S5" s="584"/>
      <c r="T5" s="584"/>
      <c r="U5" s="584" t="s">
        <v>9</v>
      </c>
      <c r="V5" s="584" t="s">
        <v>10</v>
      </c>
      <c r="W5" s="397"/>
    </row>
    <row r="6" spans="1:23" s="314" customFormat="1" ht="38.25" customHeight="1">
      <c r="A6" s="584"/>
      <c r="B6" s="584"/>
      <c r="C6" s="590"/>
      <c r="D6" s="590"/>
      <c r="E6" s="584" t="s">
        <v>428</v>
      </c>
      <c r="F6" s="584" t="s">
        <v>422</v>
      </c>
      <c r="G6" s="584"/>
      <c r="H6" s="584"/>
      <c r="I6" s="584"/>
      <c r="J6" s="584"/>
      <c r="K6" s="584"/>
      <c r="L6" s="584"/>
      <c r="M6" s="584"/>
      <c r="N6" s="584"/>
      <c r="O6" s="584"/>
      <c r="P6" s="584"/>
      <c r="Q6" s="584"/>
      <c r="R6" s="584"/>
      <c r="S6" s="584"/>
      <c r="T6" s="584"/>
      <c r="U6" s="584"/>
      <c r="V6" s="584"/>
      <c r="W6" s="397"/>
    </row>
    <row r="7" spans="1:23" s="314" customFormat="1" ht="16.5" customHeight="1">
      <c r="A7" s="584"/>
      <c r="B7" s="584"/>
      <c r="C7" s="590"/>
      <c r="D7" s="590"/>
      <c r="E7" s="584"/>
      <c r="F7" s="584" t="s">
        <v>423</v>
      </c>
      <c r="G7" s="584" t="s">
        <v>429</v>
      </c>
      <c r="H7" s="584"/>
      <c r="I7" s="584" t="s">
        <v>423</v>
      </c>
      <c r="J7" s="584" t="s">
        <v>17</v>
      </c>
      <c r="K7" s="584"/>
      <c r="L7" s="584" t="s">
        <v>423</v>
      </c>
      <c r="M7" s="584" t="s">
        <v>17</v>
      </c>
      <c r="N7" s="584"/>
      <c r="O7" s="584" t="s">
        <v>423</v>
      </c>
      <c r="P7" s="584" t="s">
        <v>17</v>
      </c>
      <c r="Q7" s="584"/>
      <c r="R7" s="584" t="s">
        <v>423</v>
      </c>
      <c r="S7" s="584" t="s">
        <v>17</v>
      </c>
      <c r="T7" s="584"/>
      <c r="U7" s="584"/>
      <c r="V7" s="584"/>
      <c r="W7" s="397"/>
    </row>
    <row r="8" spans="1:23" s="314" customFormat="1" ht="16.5" customHeight="1">
      <c r="A8" s="584"/>
      <c r="B8" s="584"/>
      <c r="C8" s="590"/>
      <c r="D8" s="590"/>
      <c r="E8" s="584"/>
      <c r="F8" s="584"/>
      <c r="G8" s="584" t="s">
        <v>430</v>
      </c>
      <c r="H8" s="584" t="s">
        <v>20</v>
      </c>
      <c r="I8" s="584"/>
      <c r="J8" s="584" t="s">
        <v>430</v>
      </c>
      <c r="K8" s="584" t="s">
        <v>20</v>
      </c>
      <c r="L8" s="584"/>
      <c r="M8" s="584" t="s">
        <v>430</v>
      </c>
      <c r="N8" s="584" t="s">
        <v>20</v>
      </c>
      <c r="O8" s="584"/>
      <c r="P8" s="584" t="s">
        <v>430</v>
      </c>
      <c r="Q8" s="584" t="s">
        <v>20</v>
      </c>
      <c r="R8" s="584"/>
      <c r="S8" s="584" t="s">
        <v>430</v>
      </c>
      <c r="T8" s="584" t="s">
        <v>20</v>
      </c>
      <c r="U8" s="584"/>
      <c r="V8" s="584"/>
      <c r="W8" s="397"/>
    </row>
    <row r="9" spans="1:23" s="314" customFormat="1" ht="78" customHeight="1">
      <c r="A9" s="584"/>
      <c r="B9" s="584"/>
      <c r="C9" s="591"/>
      <c r="D9" s="591"/>
      <c r="E9" s="584"/>
      <c r="F9" s="584"/>
      <c r="G9" s="584"/>
      <c r="H9" s="584"/>
      <c r="I9" s="584"/>
      <c r="J9" s="584"/>
      <c r="K9" s="584"/>
      <c r="L9" s="584"/>
      <c r="M9" s="584"/>
      <c r="N9" s="584"/>
      <c r="O9" s="584"/>
      <c r="P9" s="584"/>
      <c r="Q9" s="584"/>
      <c r="R9" s="584"/>
      <c r="S9" s="584"/>
      <c r="T9" s="584"/>
      <c r="U9" s="584"/>
      <c r="V9" s="584"/>
      <c r="W9" s="397"/>
    </row>
    <row r="10" spans="1:23" s="314" customFormat="1" ht="21" customHeight="1">
      <c r="A10" s="400"/>
      <c r="B10" s="399" t="s">
        <v>166</v>
      </c>
      <c r="C10" s="400"/>
      <c r="D10" s="400"/>
      <c r="E10" s="400"/>
      <c r="F10" s="439">
        <f>F11</f>
        <v>254211</v>
      </c>
      <c r="G10" s="439">
        <f t="shared" ref="G10:T10" si="0">G11</f>
        <v>204933</v>
      </c>
      <c r="H10" s="439">
        <f t="shared" si="0"/>
        <v>49278</v>
      </c>
      <c r="I10" s="439">
        <f t="shared" si="0"/>
        <v>155000</v>
      </c>
      <c r="J10" s="439">
        <f t="shared" si="0"/>
        <v>110000</v>
      </c>
      <c r="K10" s="439">
        <f t="shared" si="0"/>
        <v>0</v>
      </c>
      <c r="L10" s="439">
        <f t="shared" si="0"/>
        <v>209833</v>
      </c>
      <c r="M10" s="439">
        <f t="shared" si="0"/>
        <v>204933</v>
      </c>
      <c r="N10" s="439">
        <f t="shared" si="0"/>
        <v>4900</v>
      </c>
      <c r="O10" s="439">
        <f t="shared" si="0"/>
        <v>77000</v>
      </c>
      <c r="P10" s="439">
        <f t="shared" si="0"/>
        <v>77000</v>
      </c>
      <c r="Q10" s="439">
        <f t="shared" si="0"/>
        <v>0</v>
      </c>
      <c r="R10" s="439">
        <f t="shared" si="0"/>
        <v>77000</v>
      </c>
      <c r="S10" s="439">
        <f t="shared" si="0"/>
        <v>77000</v>
      </c>
      <c r="T10" s="439">
        <f t="shared" si="0"/>
        <v>0</v>
      </c>
      <c r="U10" s="400"/>
      <c r="V10" s="400"/>
      <c r="W10" s="397"/>
    </row>
    <row r="11" spans="1:23" s="314" customFormat="1" ht="21.75" customHeight="1">
      <c r="A11" s="401" t="s">
        <v>22</v>
      </c>
      <c r="B11" s="440" t="s">
        <v>433</v>
      </c>
      <c r="C11" s="440"/>
      <c r="D11" s="402"/>
      <c r="E11" s="529"/>
      <c r="F11" s="402">
        <f>SUM(F12:F18)</f>
        <v>254211</v>
      </c>
      <c r="G11" s="402">
        <f t="shared" ref="G11:T11" si="1">SUM(G12:G18)</f>
        <v>204933</v>
      </c>
      <c r="H11" s="402">
        <f t="shared" si="1"/>
        <v>49278</v>
      </c>
      <c r="I11" s="402">
        <f t="shared" si="1"/>
        <v>155000</v>
      </c>
      <c r="J11" s="402">
        <f t="shared" si="1"/>
        <v>110000</v>
      </c>
      <c r="K11" s="402">
        <f t="shared" si="1"/>
        <v>0</v>
      </c>
      <c r="L11" s="402">
        <f t="shared" si="1"/>
        <v>209833</v>
      </c>
      <c r="M11" s="402">
        <f t="shared" si="1"/>
        <v>204933</v>
      </c>
      <c r="N11" s="402">
        <f t="shared" si="1"/>
        <v>4900</v>
      </c>
      <c r="O11" s="402">
        <f t="shared" si="1"/>
        <v>77000</v>
      </c>
      <c r="P11" s="402">
        <f t="shared" si="1"/>
        <v>77000</v>
      </c>
      <c r="Q11" s="402">
        <f t="shared" si="1"/>
        <v>0</v>
      </c>
      <c r="R11" s="402">
        <f t="shared" si="1"/>
        <v>77000</v>
      </c>
      <c r="S11" s="402">
        <f t="shared" si="1"/>
        <v>77000</v>
      </c>
      <c r="T11" s="402">
        <f t="shared" si="1"/>
        <v>0</v>
      </c>
      <c r="U11" s="282"/>
      <c r="V11" s="282"/>
      <c r="W11" s="397"/>
    </row>
    <row r="12" spans="1:23" s="252" customFormat="1" ht="54.75" customHeight="1">
      <c r="A12" s="285">
        <v>1</v>
      </c>
      <c r="B12" s="303" t="s">
        <v>553</v>
      </c>
      <c r="C12" s="274" t="s">
        <v>27</v>
      </c>
      <c r="D12" s="310">
        <v>2021</v>
      </c>
      <c r="E12" s="274" t="s">
        <v>554</v>
      </c>
      <c r="F12" s="310">
        <v>44872</v>
      </c>
      <c r="G12" s="310">
        <v>30000</v>
      </c>
      <c r="H12" s="275">
        <v>14872</v>
      </c>
      <c r="I12" s="275">
        <v>20000</v>
      </c>
      <c r="J12" s="275">
        <v>20000</v>
      </c>
      <c r="K12" s="275"/>
      <c r="L12" s="275">
        <v>30000</v>
      </c>
      <c r="M12" s="275">
        <v>30000</v>
      </c>
      <c r="N12" s="275"/>
      <c r="O12" s="275">
        <v>10000</v>
      </c>
      <c r="P12" s="275">
        <v>10000</v>
      </c>
      <c r="Q12" s="275"/>
      <c r="R12" s="275">
        <v>10000</v>
      </c>
      <c r="S12" s="275">
        <v>10000</v>
      </c>
      <c r="T12" s="275"/>
      <c r="U12" s="282" t="s">
        <v>555</v>
      </c>
      <c r="V12" s="524" t="s">
        <v>528</v>
      </c>
      <c r="W12" s="405"/>
    </row>
    <row r="13" spans="1:23" s="252" customFormat="1" ht="38.25">
      <c r="A13" s="285">
        <v>2</v>
      </c>
      <c r="B13" s="303" t="s">
        <v>556</v>
      </c>
      <c r="C13" s="274" t="s">
        <v>32</v>
      </c>
      <c r="D13" s="310">
        <v>2021</v>
      </c>
      <c r="E13" s="274" t="s">
        <v>557</v>
      </c>
      <c r="F13" s="310">
        <v>25900</v>
      </c>
      <c r="G13" s="310">
        <v>15000</v>
      </c>
      <c r="H13" s="275">
        <v>10900</v>
      </c>
      <c r="I13" s="275">
        <v>10000</v>
      </c>
      <c r="J13" s="275">
        <v>10000</v>
      </c>
      <c r="K13" s="275"/>
      <c r="L13" s="275">
        <v>15000</v>
      </c>
      <c r="M13" s="275">
        <v>15000</v>
      </c>
      <c r="N13" s="275"/>
      <c r="O13" s="275">
        <v>5000</v>
      </c>
      <c r="P13" s="275">
        <v>5000</v>
      </c>
      <c r="Q13" s="275"/>
      <c r="R13" s="275">
        <v>5000</v>
      </c>
      <c r="S13" s="275">
        <v>5000</v>
      </c>
      <c r="T13" s="275"/>
      <c r="U13" s="282" t="s">
        <v>558</v>
      </c>
      <c r="V13" s="524" t="s">
        <v>528</v>
      </c>
      <c r="W13" s="405"/>
    </row>
    <row r="14" spans="1:23" s="252" customFormat="1" ht="57.75" customHeight="1">
      <c r="A14" s="285">
        <v>3</v>
      </c>
      <c r="B14" s="303" t="s">
        <v>559</v>
      </c>
      <c r="C14" s="274" t="s">
        <v>29</v>
      </c>
      <c r="D14" s="310">
        <v>2021</v>
      </c>
      <c r="E14" s="274" t="s">
        <v>560</v>
      </c>
      <c r="F14" s="310">
        <v>69991</v>
      </c>
      <c r="G14" s="310">
        <v>60000</v>
      </c>
      <c r="H14" s="275">
        <v>9991</v>
      </c>
      <c r="I14" s="275">
        <v>30000</v>
      </c>
      <c r="J14" s="275">
        <v>30000</v>
      </c>
      <c r="K14" s="275"/>
      <c r="L14" s="275">
        <v>60000</v>
      </c>
      <c r="M14" s="275">
        <v>60000</v>
      </c>
      <c r="N14" s="275"/>
      <c r="O14" s="275">
        <v>30000</v>
      </c>
      <c r="P14" s="275">
        <v>30000</v>
      </c>
      <c r="Q14" s="275"/>
      <c r="R14" s="275">
        <v>30000</v>
      </c>
      <c r="S14" s="275">
        <v>30000</v>
      </c>
      <c r="T14" s="275"/>
      <c r="U14" s="282" t="s">
        <v>561</v>
      </c>
      <c r="V14" s="524" t="s">
        <v>528</v>
      </c>
      <c r="W14" s="405"/>
    </row>
    <row r="15" spans="1:23" s="252" customFormat="1" ht="46.5" customHeight="1">
      <c r="A15" s="285">
        <v>4</v>
      </c>
      <c r="B15" s="303" t="s">
        <v>691</v>
      </c>
      <c r="C15" s="274" t="s">
        <v>27</v>
      </c>
      <c r="D15" s="310">
        <v>2021</v>
      </c>
      <c r="E15" s="274" t="s">
        <v>692</v>
      </c>
      <c r="F15" s="310">
        <v>44933</v>
      </c>
      <c r="G15" s="310">
        <v>44933</v>
      </c>
      <c r="H15" s="275"/>
      <c r="I15" s="275">
        <v>20000</v>
      </c>
      <c r="J15" s="275">
        <v>20000</v>
      </c>
      <c r="K15" s="275"/>
      <c r="L15" s="275">
        <v>44933</v>
      </c>
      <c r="M15" s="275">
        <v>44933</v>
      </c>
      <c r="N15" s="275"/>
      <c r="O15" s="275">
        <v>15000</v>
      </c>
      <c r="P15" s="275">
        <v>15000</v>
      </c>
      <c r="Q15" s="275"/>
      <c r="R15" s="275">
        <v>15000</v>
      </c>
      <c r="S15" s="275">
        <v>15000</v>
      </c>
      <c r="T15" s="275"/>
      <c r="U15" s="282" t="s">
        <v>693</v>
      </c>
      <c r="V15" s="524" t="s">
        <v>528</v>
      </c>
      <c r="W15" s="405"/>
    </row>
    <row r="16" spans="1:23" s="252" customFormat="1" ht="52.5" customHeight="1">
      <c r="A16" s="285">
        <v>5</v>
      </c>
      <c r="B16" s="303" t="s">
        <v>716</v>
      </c>
      <c r="C16" s="274" t="s">
        <v>29</v>
      </c>
      <c r="D16" s="310">
        <v>2021</v>
      </c>
      <c r="E16" s="274" t="s">
        <v>717</v>
      </c>
      <c r="F16" s="310">
        <v>29900</v>
      </c>
      <c r="G16" s="310">
        <v>25000</v>
      </c>
      <c r="H16" s="275">
        <v>4900</v>
      </c>
      <c r="I16" s="275">
        <v>15000</v>
      </c>
      <c r="J16" s="275">
        <v>15000</v>
      </c>
      <c r="K16" s="275"/>
      <c r="L16" s="275">
        <v>29900</v>
      </c>
      <c r="M16" s="275">
        <v>25000</v>
      </c>
      <c r="N16" s="275">
        <v>4900</v>
      </c>
      <c r="O16" s="275">
        <v>10000</v>
      </c>
      <c r="P16" s="275">
        <v>10000</v>
      </c>
      <c r="Q16" s="275"/>
      <c r="R16" s="275">
        <v>10000</v>
      </c>
      <c r="S16" s="275">
        <v>10000</v>
      </c>
      <c r="T16" s="275"/>
      <c r="U16" s="282" t="s">
        <v>527</v>
      </c>
      <c r="V16" s="524" t="s">
        <v>528</v>
      </c>
      <c r="W16" s="405"/>
    </row>
    <row r="17" spans="1:23" s="252" customFormat="1" ht="57.75" customHeight="1">
      <c r="A17" s="285">
        <v>6</v>
      </c>
      <c r="B17" s="303" t="s">
        <v>722</v>
      </c>
      <c r="C17" s="274"/>
      <c r="D17" s="310">
        <v>2021</v>
      </c>
      <c r="E17" s="274" t="s">
        <v>723</v>
      </c>
      <c r="F17" s="310">
        <v>15000</v>
      </c>
      <c r="G17" s="310">
        <v>15000</v>
      </c>
      <c r="H17" s="275"/>
      <c r="I17" s="275">
        <v>50000</v>
      </c>
      <c r="J17" s="275">
        <v>5000</v>
      </c>
      <c r="K17" s="275"/>
      <c r="L17" s="275">
        <v>15000</v>
      </c>
      <c r="M17" s="275">
        <v>15000</v>
      </c>
      <c r="N17" s="275"/>
      <c r="O17" s="275">
        <v>2000</v>
      </c>
      <c r="P17" s="275">
        <v>2000</v>
      </c>
      <c r="Q17" s="275"/>
      <c r="R17" s="275">
        <v>2000</v>
      </c>
      <c r="S17" s="275">
        <v>2000</v>
      </c>
      <c r="T17" s="275"/>
      <c r="U17" s="282" t="s">
        <v>724</v>
      </c>
      <c r="V17" s="524" t="s">
        <v>528</v>
      </c>
      <c r="W17" s="405"/>
    </row>
    <row r="18" spans="1:23" s="252" customFormat="1" ht="41.25" customHeight="1">
      <c r="A18" s="285">
        <v>7</v>
      </c>
      <c r="B18" s="303" t="s">
        <v>562</v>
      </c>
      <c r="C18" s="274" t="s">
        <v>32</v>
      </c>
      <c r="D18" s="310">
        <v>2021</v>
      </c>
      <c r="E18" s="274" t="s">
        <v>563</v>
      </c>
      <c r="F18" s="310">
        <v>23615</v>
      </c>
      <c r="G18" s="310">
        <v>15000</v>
      </c>
      <c r="H18" s="275">
        <v>8615</v>
      </c>
      <c r="I18" s="275">
        <v>10000</v>
      </c>
      <c r="J18" s="275">
        <v>10000</v>
      </c>
      <c r="K18" s="275"/>
      <c r="L18" s="275">
        <v>15000</v>
      </c>
      <c r="M18" s="275">
        <v>15000</v>
      </c>
      <c r="N18" s="275"/>
      <c r="O18" s="275">
        <v>5000</v>
      </c>
      <c r="P18" s="275">
        <v>5000</v>
      </c>
      <c r="Q18" s="275"/>
      <c r="R18" s="275">
        <v>5000</v>
      </c>
      <c r="S18" s="275">
        <v>5000</v>
      </c>
      <c r="T18" s="275"/>
      <c r="U18" s="282" t="s">
        <v>564</v>
      </c>
      <c r="V18" s="524" t="s">
        <v>528</v>
      </c>
      <c r="W18" s="405"/>
    </row>
  </sheetData>
  <mergeCells count="36">
    <mergeCell ref="E6:E9"/>
    <mergeCell ref="F6:H6"/>
    <mergeCell ref="F7:F9"/>
    <mergeCell ref="G7:H7"/>
    <mergeCell ref="I7:I9"/>
    <mergeCell ref="G8:G9"/>
    <mergeCell ref="H8:H9"/>
    <mergeCell ref="Q8:Q9"/>
    <mergeCell ref="S8:S9"/>
    <mergeCell ref="T8:T9"/>
    <mergeCell ref="I5:K6"/>
    <mergeCell ref="L5:N6"/>
    <mergeCell ref="O5:Q6"/>
    <mergeCell ref="R5:T6"/>
    <mergeCell ref="J7:K7"/>
    <mergeCell ref="J8:J9"/>
    <mergeCell ref="K8:K9"/>
    <mergeCell ref="M8:M9"/>
    <mergeCell ref="N8:N9"/>
    <mergeCell ref="L7:L9"/>
    <mergeCell ref="A2:V2"/>
    <mergeCell ref="A3:V3"/>
    <mergeCell ref="T4:V4"/>
    <mergeCell ref="A5:A9"/>
    <mergeCell ref="B5:B9"/>
    <mergeCell ref="C5:C9"/>
    <mergeCell ref="D5:D9"/>
    <mergeCell ref="E5:H5"/>
    <mergeCell ref="U5:U9"/>
    <mergeCell ref="V5:V9"/>
    <mergeCell ref="P7:Q7"/>
    <mergeCell ref="R7:R9"/>
    <mergeCell ref="S7:T7"/>
    <mergeCell ref="P8:P9"/>
    <mergeCell ref="M7:N7"/>
    <mergeCell ref="O7:O9"/>
  </mergeCells>
  <pageMargins left="0.17" right="0.19" top="0.53" bottom="0.4" header="0.5" footer="0.34"/>
  <pageSetup paperSize="9" scale="7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3"/>
  <sheetViews>
    <sheetView view="pageBreakPreview" zoomScale="85" zoomScaleNormal="85" zoomScaleSheetLayoutView="85" workbookViewId="0">
      <selection activeCell="A3" sqref="A3:W3"/>
    </sheetView>
  </sheetViews>
  <sheetFormatPr defaultColWidth="7.875" defaultRowHeight="16.5"/>
  <cols>
    <col min="1" max="1" width="4.875" style="316" customWidth="1"/>
    <col min="2" max="2" width="25" style="316" customWidth="1"/>
    <col min="3" max="3" width="9.625" style="316" customWidth="1"/>
    <col min="4" max="5" width="8.125" style="316" customWidth="1"/>
    <col min="6" max="6" width="10" style="316" customWidth="1"/>
    <col min="7" max="9" width="8.75" style="316" customWidth="1"/>
    <col min="10" max="12" width="8.75" style="316" hidden="1" customWidth="1"/>
    <col min="13" max="15" width="8.75" style="316" customWidth="1"/>
    <col min="16" max="18" width="8.75" style="316" hidden="1" customWidth="1"/>
    <col min="19" max="21" width="8.75" style="316" customWidth="1"/>
    <col min="22" max="22" width="13.375" style="316" customWidth="1"/>
    <col min="23" max="23" width="6.625" style="316" customWidth="1"/>
    <col min="24" max="16384" width="7.875" style="316"/>
  </cols>
  <sheetData>
    <row r="1" spans="1:23" s="311" customFormat="1" ht="19.5">
      <c r="P1" s="312"/>
      <c r="Q1" s="312"/>
      <c r="R1" s="312"/>
      <c r="S1" s="312"/>
      <c r="T1" s="312"/>
      <c r="U1" s="312"/>
      <c r="V1" s="312"/>
      <c r="W1" s="312"/>
    </row>
    <row r="2" spans="1:23" s="311" customFormat="1" ht="27" customHeight="1">
      <c r="A2" s="616" t="str">
        <f>'B2-TWTN'!A3:R3</f>
        <v>DANH MỤC DỰ ÁN ĐANG TRIỂN KHAI</v>
      </c>
      <c r="B2" s="616"/>
      <c r="C2" s="616"/>
      <c r="D2" s="616"/>
      <c r="E2" s="616"/>
      <c r="F2" s="616"/>
      <c r="G2" s="616"/>
      <c r="H2" s="616"/>
      <c r="I2" s="616"/>
      <c r="J2" s="616"/>
      <c r="K2" s="616"/>
      <c r="L2" s="616"/>
      <c r="M2" s="616"/>
      <c r="N2" s="616"/>
      <c r="O2" s="616"/>
      <c r="P2" s="616"/>
      <c r="Q2" s="616"/>
      <c r="R2" s="616"/>
      <c r="S2" s="616"/>
      <c r="T2" s="616"/>
      <c r="U2" s="616"/>
      <c r="V2" s="616"/>
      <c r="W2" s="616"/>
    </row>
    <row r="3" spans="1:23" s="311" customFormat="1" ht="24" customHeight="1">
      <c r="A3" s="617" t="str">
        <f>'B2-TWTN'!A4:R4</f>
        <v>(Kèm theo Quyết định số 3533/QĐ-UBND ngày 24/12/2021 của UBND tỉnh)</v>
      </c>
      <c r="B3" s="618"/>
      <c r="C3" s="618"/>
      <c r="D3" s="618"/>
      <c r="E3" s="618"/>
      <c r="F3" s="618"/>
      <c r="G3" s="618"/>
      <c r="H3" s="618"/>
      <c r="I3" s="618"/>
      <c r="J3" s="618"/>
      <c r="K3" s="618"/>
      <c r="L3" s="618"/>
      <c r="M3" s="618"/>
      <c r="N3" s="618"/>
      <c r="O3" s="618"/>
      <c r="P3" s="618"/>
      <c r="Q3" s="618"/>
      <c r="R3" s="618"/>
      <c r="S3" s="618"/>
      <c r="T3" s="618"/>
      <c r="U3" s="618"/>
      <c r="V3" s="618"/>
      <c r="W3" s="618"/>
    </row>
    <row r="4" spans="1:23" s="313" customFormat="1" ht="18.75">
      <c r="U4" s="619" t="s">
        <v>425</v>
      </c>
      <c r="V4" s="619"/>
      <c r="W4" s="619"/>
    </row>
    <row r="5" spans="1:23" s="314" customFormat="1" ht="27" customHeight="1">
      <c r="A5" s="620" t="s">
        <v>0</v>
      </c>
      <c r="B5" s="620" t="s">
        <v>426</v>
      </c>
      <c r="C5" s="621" t="s">
        <v>427</v>
      </c>
      <c r="D5" s="621" t="s">
        <v>432</v>
      </c>
      <c r="E5" s="621" t="s">
        <v>4</v>
      </c>
      <c r="F5" s="620" t="s">
        <v>733</v>
      </c>
      <c r="G5" s="620"/>
      <c r="H5" s="620"/>
      <c r="I5" s="620"/>
      <c r="J5" s="620" t="s">
        <v>434</v>
      </c>
      <c r="K5" s="620"/>
      <c r="L5" s="620"/>
      <c r="M5" s="620" t="s">
        <v>728</v>
      </c>
      <c r="N5" s="620"/>
      <c r="O5" s="620"/>
      <c r="P5" s="620" t="s">
        <v>435</v>
      </c>
      <c r="Q5" s="620"/>
      <c r="R5" s="620"/>
      <c r="S5" s="620" t="s">
        <v>575</v>
      </c>
      <c r="T5" s="620"/>
      <c r="U5" s="620"/>
      <c r="V5" s="620" t="s">
        <v>9</v>
      </c>
      <c r="W5" s="620" t="s">
        <v>10</v>
      </c>
    </row>
    <row r="6" spans="1:23" s="314" customFormat="1" ht="38.25" customHeight="1">
      <c r="A6" s="620"/>
      <c r="B6" s="620"/>
      <c r="C6" s="622"/>
      <c r="D6" s="622"/>
      <c r="E6" s="622"/>
      <c r="F6" s="620" t="s">
        <v>428</v>
      </c>
      <c r="G6" s="620" t="s">
        <v>422</v>
      </c>
      <c r="H6" s="620"/>
      <c r="I6" s="620"/>
      <c r="J6" s="620"/>
      <c r="K6" s="620"/>
      <c r="L6" s="620"/>
      <c r="M6" s="620"/>
      <c r="N6" s="620"/>
      <c r="O6" s="620"/>
      <c r="P6" s="620"/>
      <c r="Q6" s="620"/>
      <c r="R6" s="620"/>
      <c r="S6" s="620"/>
      <c r="T6" s="620"/>
      <c r="U6" s="620"/>
      <c r="V6" s="620"/>
      <c r="W6" s="620"/>
    </row>
    <row r="7" spans="1:23" s="314" customFormat="1" ht="16.5" customHeight="1">
      <c r="A7" s="620"/>
      <c r="B7" s="620"/>
      <c r="C7" s="622"/>
      <c r="D7" s="622"/>
      <c r="E7" s="622"/>
      <c r="F7" s="620"/>
      <c r="G7" s="620" t="s">
        <v>423</v>
      </c>
      <c r="H7" s="620" t="s">
        <v>429</v>
      </c>
      <c r="I7" s="620"/>
      <c r="J7" s="620" t="s">
        <v>423</v>
      </c>
      <c r="K7" s="620" t="s">
        <v>17</v>
      </c>
      <c r="L7" s="620"/>
      <c r="M7" s="620" t="s">
        <v>423</v>
      </c>
      <c r="N7" s="620" t="s">
        <v>17</v>
      </c>
      <c r="O7" s="620"/>
      <c r="P7" s="620" t="s">
        <v>423</v>
      </c>
      <c r="Q7" s="620" t="s">
        <v>17</v>
      </c>
      <c r="R7" s="620"/>
      <c r="S7" s="620" t="s">
        <v>423</v>
      </c>
      <c r="T7" s="620" t="s">
        <v>17</v>
      </c>
      <c r="U7" s="620"/>
      <c r="V7" s="620"/>
      <c r="W7" s="620"/>
    </row>
    <row r="8" spans="1:23" s="314" customFormat="1" ht="16.5" customHeight="1">
      <c r="A8" s="620"/>
      <c r="B8" s="620"/>
      <c r="C8" s="622"/>
      <c r="D8" s="622"/>
      <c r="E8" s="622"/>
      <c r="F8" s="620"/>
      <c r="G8" s="620"/>
      <c r="H8" s="620" t="s">
        <v>430</v>
      </c>
      <c r="I8" s="620" t="s">
        <v>20</v>
      </c>
      <c r="J8" s="620"/>
      <c r="K8" s="620" t="s">
        <v>430</v>
      </c>
      <c r="L8" s="620" t="s">
        <v>20</v>
      </c>
      <c r="M8" s="620"/>
      <c r="N8" s="620" t="s">
        <v>430</v>
      </c>
      <c r="O8" s="620" t="s">
        <v>20</v>
      </c>
      <c r="P8" s="620"/>
      <c r="Q8" s="620" t="s">
        <v>430</v>
      </c>
      <c r="R8" s="620" t="s">
        <v>20</v>
      </c>
      <c r="S8" s="620"/>
      <c r="T8" s="620" t="s">
        <v>430</v>
      </c>
      <c r="U8" s="620" t="s">
        <v>20</v>
      </c>
      <c r="V8" s="620"/>
      <c r="W8" s="620"/>
    </row>
    <row r="9" spans="1:23" s="314" customFormat="1" ht="78" customHeight="1">
      <c r="A9" s="620"/>
      <c r="B9" s="620"/>
      <c r="C9" s="623"/>
      <c r="D9" s="623"/>
      <c r="E9" s="623"/>
      <c r="F9" s="620"/>
      <c r="G9" s="620"/>
      <c r="H9" s="620"/>
      <c r="I9" s="620"/>
      <c r="J9" s="620"/>
      <c r="K9" s="620"/>
      <c r="L9" s="620"/>
      <c r="M9" s="620"/>
      <c r="N9" s="620"/>
      <c r="O9" s="620"/>
      <c r="P9" s="620"/>
      <c r="Q9" s="620"/>
      <c r="R9" s="620"/>
      <c r="S9" s="620"/>
      <c r="T9" s="620"/>
      <c r="U9" s="620"/>
      <c r="V9" s="620"/>
      <c r="W9" s="620"/>
    </row>
    <row r="10" spans="1:23" s="314" customFormat="1">
      <c r="A10" s="326"/>
      <c r="B10" s="315" t="s">
        <v>166</v>
      </c>
      <c r="C10" s="315"/>
      <c r="D10" s="326"/>
      <c r="E10" s="326"/>
      <c r="F10" s="326"/>
      <c r="G10" s="327">
        <f>G11</f>
        <v>171788</v>
      </c>
      <c r="H10" s="327">
        <f t="shared" ref="H10:U10" si="0">H11</f>
        <v>171788</v>
      </c>
      <c r="I10" s="327">
        <f t="shared" si="0"/>
        <v>0</v>
      </c>
      <c r="J10" s="327">
        <f t="shared" si="0"/>
        <v>55000</v>
      </c>
      <c r="K10" s="327">
        <f t="shared" si="0"/>
        <v>55000</v>
      </c>
      <c r="L10" s="327">
        <f t="shared" si="0"/>
        <v>0</v>
      </c>
      <c r="M10" s="327">
        <f t="shared" si="0"/>
        <v>171788</v>
      </c>
      <c r="N10" s="327">
        <f t="shared" si="0"/>
        <v>171788</v>
      </c>
      <c r="O10" s="327">
        <f t="shared" si="0"/>
        <v>0</v>
      </c>
      <c r="P10" s="327">
        <f t="shared" si="0"/>
        <v>40000</v>
      </c>
      <c r="Q10" s="327">
        <f t="shared" si="0"/>
        <v>40000</v>
      </c>
      <c r="R10" s="327">
        <f t="shared" si="0"/>
        <v>0</v>
      </c>
      <c r="S10" s="327">
        <f t="shared" si="0"/>
        <v>40000</v>
      </c>
      <c r="T10" s="327">
        <f t="shared" si="0"/>
        <v>40000</v>
      </c>
      <c r="U10" s="327">
        <f t="shared" si="0"/>
        <v>0</v>
      </c>
      <c r="V10" s="326"/>
      <c r="W10" s="326"/>
    </row>
    <row r="11" spans="1:23" ht="17.25">
      <c r="A11" s="317"/>
      <c r="B11" s="318" t="s">
        <v>433</v>
      </c>
      <c r="C11" s="318"/>
      <c r="D11" s="318"/>
      <c r="E11" s="318"/>
      <c r="F11" s="318"/>
      <c r="G11" s="325">
        <f>SUM(G12:G13)</f>
        <v>171788</v>
      </c>
      <c r="H11" s="325">
        <f t="shared" ref="H11:U11" si="1">SUM(H12:H13)</f>
        <v>171788</v>
      </c>
      <c r="I11" s="325">
        <f t="shared" si="1"/>
        <v>0</v>
      </c>
      <c r="J11" s="325">
        <f t="shared" si="1"/>
        <v>55000</v>
      </c>
      <c r="K11" s="325">
        <f t="shared" si="1"/>
        <v>55000</v>
      </c>
      <c r="L11" s="325">
        <f t="shared" si="1"/>
        <v>0</v>
      </c>
      <c r="M11" s="325">
        <f t="shared" si="1"/>
        <v>171788</v>
      </c>
      <c r="N11" s="325">
        <f t="shared" si="1"/>
        <v>171788</v>
      </c>
      <c r="O11" s="325">
        <f t="shared" si="1"/>
        <v>0</v>
      </c>
      <c r="P11" s="325">
        <f t="shared" si="1"/>
        <v>40000</v>
      </c>
      <c r="Q11" s="325">
        <f t="shared" si="1"/>
        <v>40000</v>
      </c>
      <c r="R11" s="325">
        <f t="shared" si="1"/>
        <v>0</v>
      </c>
      <c r="S11" s="325">
        <f t="shared" si="1"/>
        <v>40000</v>
      </c>
      <c r="T11" s="325">
        <f t="shared" si="1"/>
        <v>40000</v>
      </c>
      <c r="U11" s="325">
        <f t="shared" si="1"/>
        <v>0</v>
      </c>
      <c r="V11" s="318"/>
      <c r="W11" s="318"/>
    </row>
    <row r="12" spans="1:23" s="290" customFormat="1" ht="73.5" customHeight="1">
      <c r="A12" s="285">
        <v>1</v>
      </c>
      <c r="B12" s="289" t="s">
        <v>565</v>
      </c>
      <c r="C12" s="278">
        <v>7910290</v>
      </c>
      <c r="D12" s="277" t="s">
        <v>31</v>
      </c>
      <c r="E12" s="277">
        <v>2021</v>
      </c>
      <c r="F12" s="324" t="s">
        <v>566</v>
      </c>
      <c r="G12" s="287">
        <v>127982</v>
      </c>
      <c r="H12" s="287">
        <v>127982</v>
      </c>
      <c r="I12" s="287"/>
      <c r="J12" s="287">
        <v>30000</v>
      </c>
      <c r="K12" s="287">
        <v>30000</v>
      </c>
      <c r="L12" s="287"/>
      <c r="M12" s="287">
        <v>127982</v>
      </c>
      <c r="N12" s="287">
        <v>127982</v>
      </c>
      <c r="O12" s="287"/>
      <c r="P12" s="492">
        <v>30000</v>
      </c>
      <c r="Q12" s="492">
        <f>P12</f>
        <v>30000</v>
      </c>
      <c r="R12" s="491"/>
      <c r="S12" s="287">
        <v>30000</v>
      </c>
      <c r="T12" s="287">
        <f>S12</f>
        <v>30000</v>
      </c>
      <c r="U12" s="288"/>
      <c r="V12" s="288" t="s">
        <v>518</v>
      </c>
      <c r="W12" s="328"/>
    </row>
    <row r="13" spans="1:23" s="290" customFormat="1" ht="73.5" customHeight="1">
      <c r="A13" s="329">
        <v>2</v>
      </c>
      <c r="B13" s="330" t="s">
        <v>567</v>
      </c>
      <c r="C13" s="331">
        <v>7910291</v>
      </c>
      <c r="D13" s="332" t="s">
        <v>30</v>
      </c>
      <c r="E13" s="332">
        <v>2021</v>
      </c>
      <c r="F13" s="333" t="s">
        <v>568</v>
      </c>
      <c r="G13" s="334">
        <v>43806</v>
      </c>
      <c r="H13" s="334">
        <v>43806</v>
      </c>
      <c r="I13" s="334"/>
      <c r="J13" s="334">
        <v>25000</v>
      </c>
      <c r="K13" s="334">
        <v>25000</v>
      </c>
      <c r="L13" s="334"/>
      <c r="M13" s="334">
        <v>43806</v>
      </c>
      <c r="N13" s="334">
        <v>43806</v>
      </c>
      <c r="O13" s="334"/>
      <c r="P13" s="334">
        <v>10000</v>
      </c>
      <c r="Q13" s="334">
        <v>10000</v>
      </c>
      <c r="R13" s="284"/>
      <c r="S13" s="334">
        <v>10000</v>
      </c>
      <c r="T13" s="334">
        <v>10000</v>
      </c>
      <c r="U13" s="335"/>
      <c r="V13" s="335" t="s">
        <v>518</v>
      </c>
      <c r="W13" s="336"/>
    </row>
  </sheetData>
  <mergeCells count="37">
    <mergeCell ref="F6:F9"/>
    <mergeCell ref="G6:I6"/>
    <mergeCell ref="G7:G9"/>
    <mergeCell ref="H7:I7"/>
    <mergeCell ref="J7:J9"/>
    <mergeCell ref="H8:H9"/>
    <mergeCell ref="I8:I9"/>
    <mergeCell ref="P7:P9"/>
    <mergeCell ref="R8:R9"/>
    <mergeCell ref="T8:T9"/>
    <mergeCell ref="U8:U9"/>
    <mergeCell ref="J5:L6"/>
    <mergeCell ref="M5:O6"/>
    <mergeCell ref="P5:R6"/>
    <mergeCell ref="S5:U6"/>
    <mergeCell ref="K7:L7"/>
    <mergeCell ref="K8:K9"/>
    <mergeCell ref="L8:L9"/>
    <mergeCell ref="N8:N9"/>
    <mergeCell ref="O8:O9"/>
    <mergeCell ref="M7:M9"/>
    <mergeCell ref="A2:W2"/>
    <mergeCell ref="A3:W3"/>
    <mergeCell ref="U4:W4"/>
    <mergeCell ref="A5:A9"/>
    <mergeCell ref="B5:B9"/>
    <mergeCell ref="C5:C9"/>
    <mergeCell ref="D5:D9"/>
    <mergeCell ref="E5:E9"/>
    <mergeCell ref="F5:I5"/>
    <mergeCell ref="V5:V9"/>
    <mergeCell ref="W5:W9"/>
    <mergeCell ref="Q7:R7"/>
    <mergeCell ref="S7:S9"/>
    <mergeCell ref="T7:U7"/>
    <mergeCell ref="Q8:Q9"/>
    <mergeCell ref="N7:O7"/>
  </mergeCells>
  <pageMargins left="0.26" right="0.16" top="0.75" bottom="0.75" header="0.3" footer="0.3"/>
  <pageSetup paperSize="9" scale="82"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3"/>
  <sheetViews>
    <sheetView view="pageBreakPreview" zoomScale="85" zoomScaleNormal="85" zoomScaleSheetLayoutView="85" workbookViewId="0">
      <selection activeCell="A3" sqref="A3:V3"/>
    </sheetView>
  </sheetViews>
  <sheetFormatPr defaultColWidth="7.875" defaultRowHeight="16.5"/>
  <cols>
    <col min="1" max="1" width="4.875" style="316" customWidth="1"/>
    <col min="2" max="2" width="26.125" style="316" customWidth="1"/>
    <col min="3" max="3" width="7.125" style="316" customWidth="1"/>
    <col min="4" max="4" width="7" style="316" customWidth="1"/>
    <col min="5" max="5" width="9" style="316" customWidth="1"/>
    <col min="6" max="6" width="11.375" style="316" customWidth="1"/>
    <col min="7" max="8" width="8.75" style="316" customWidth="1"/>
    <col min="9" max="11" width="8.75" style="316" hidden="1" customWidth="1"/>
    <col min="12" max="12" width="10.375" style="316" customWidth="1"/>
    <col min="13" max="14" width="8.75" style="316" customWidth="1"/>
    <col min="15" max="17" width="8.75" style="316" hidden="1" customWidth="1"/>
    <col min="18" max="20" width="8.75" style="316" customWidth="1"/>
    <col min="21" max="21" width="12.75" style="316" customWidth="1"/>
    <col min="22" max="22" width="27.25" style="316" customWidth="1"/>
    <col min="23" max="16384" width="7.875" style="316"/>
  </cols>
  <sheetData>
    <row r="1" spans="1:22" s="311" customFormat="1" ht="19.5">
      <c r="O1" s="312"/>
      <c r="P1" s="312"/>
      <c r="Q1" s="312"/>
      <c r="R1" s="312"/>
      <c r="S1" s="312"/>
      <c r="T1" s="312"/>
      <c r="U1" s="312"/>
      <c r="V1" s="312"/>
    </row>
    <row r="2" spans="1:22" s="311" customFormat="1" ht="27" customHeight="1">
      <c r="A2" s="616" t="str">
        <f>'B2-TWTN'!A3:R3</f>
        <v>DANH MỤC DỰ ÁN ĐANG TRIỂN KHAI</v>
      </c>
      <c r="B2" s="616"/>
      <c r="C2" s="616"/>
      <c r="D2" s="616"/>
      <c r="E2" s="616"/>
      <c r="F2" s="616"/>
      <c r="G2" s="616"/>
      <c r="H2" s="616"/>
      <c r="I2" s="616"/>
      <c r="J2" s="616"/>
      <c r="K2" s="616"/>
      <c r="L2" s="616"/>
      <c r="M2" s="616"/>
      <c r="N2" s="616"/>
      <c r="O2" s="616"/>
      <c r="P2" s="616"/>
      <c r="Q2" s="616"/>
      <c r="R2" s="616"/>
      <c r="S2" s="616"/>
      <c r="T2" s="616"/>
      <c r="U2" s="616"/>
      <c r="V2" s="616"/>
    </row>
    <row r="3" spans="1:22" s="311" customFormat="1" ht="24" customHeight="1">
      <c r="A3" s="617" t="str">
        <f>'B2-TWTN'!A4:R4</f>
        <v>(Kèm theo Quyết định số 3533/QĐ-UBND ngày 24/12/2021 của UBND tỉnh)</v>
      </c>
      <c r="B3" s="618"/>
      <c r="C3" s="618"/>
      <c r="D3" s="618"/>
      <c r="E3" s="618"/>
      <c r="F3" s="618"/>
      <c r="G3" s="618"/>
      <c r="H3" s="618"/>
      <c r="I3" s="618"/>
      <c r="J3" s="618"/>
      <c r="K3" s="618"/>
      <c r="L3" s="618"/>
      <c r="M3" s="618"/>
      <c r="N3" s="618"/>
      <c r="O3" s="618"/>
      <c r="P3" s="618"/>
      <c r="Q3" s="618"/>
      <c r="R3" s="618"/>
      <c r="S3" s="618"/>
      <c r="T3" s="618"/>
      <c r="U3" s="618"/>
      <c r="V3" s="618"/>
    </row>
    <row r="4" spans="1:22" s="313" customFormat="1" ht="18.75">
      <c r="T4" s="619" t="s">
        <v>425</v>
      </c>
      <c r="U4" s="619"/>
      <c r="V4" s="619"/>
    </row>
    <row r="5" spans="1:22" s="314" customFormat="1" ht="27" customHeight="1">
      <c r="A5" s="620" t="s">
        <v>0</v>
      </c>
      <c r="B5" s="620" t="s">
        <v>426</v>
      </c>
      <c r="C5" s="621" t="s">
        <v>432</v>
      </c>
      <c r="D5" s="621" t="s">
        <v>4</v>
      </c>
      <c r="E5" s="620" t="s">
        <v>733</v>
      </c>
      <c r="F5" s="620"/>
      <c r="G5" s="620"/>
      <c r="H5" s="620"/>
      <c r="I5" s="620" t="s">
        <v>434</v>
      </c>
      <c r="J5" s="620"/>
      <c r="K5" s="620"/>
      <c r="L5" s="620" t="s">
        <v>728</v>
      </c>
      <c r="M5" s="620"/>
      <c r="N5" s="620"/>
      <c r="O5" s="620" t="s">
        <v>435</v>
      </c>
      <c r="P5" s="620"/>
      <c r="Q5" s="620"/>
      <c r="R5" s="620" t="s">
        <v>575</v>
      </c>
      <c r="S5" s="620"/>
      <c r="T5" s="620"/>
      <c r="U5" s="620" t="s">
        <v>9</v>
      </c>
      <c r="V5" s="620" t="s">
        <v>10</v>
      </c>
    </row>
    <row r="6" spans="1:22" s="314" customFormat="1" ht="38.25" customHeight="1">
      <c r="A6" s="620"/>
      <c r="B6" s="620"/>
      <c r="C6" s="622"/>
      <c r="D6" s="622"/>
      <c r="E6" s="620" t="s">
        <v>428</v>
      </c>
      <c r="F6" s="620" t="s">
        <v>422</v>
      </c>
      <c r="G6" s="620"/>
      <c r="H6" s="620"/>
      <c r="I6" s="620"/>
      <c r="J6" s="620"/>
      <c r="K6" s="620"/>
      <c r="L6" s="620"/>
      <c r="M6" s="620"/>
      <c r="N6" s="620"/>
      <c r="O6" s="620"/>
      <c r="P6" s="620"/>
      <c r="Q6" s="620"/>
      <c r="R6" s="620"/>
      <c r="S6" s="620"/>
      <c r="T6" s="620"/>
      <c r="U6" s="620"/>
      <c r="V6" s="620"/>
    </row>
    <row r="7" spans="1:22" s="314" customFormat="1" ht="16.5" customHeight="1">
      <c r="A7" s="620"/>
      <c r="B7" s="620"/>
      <c r="C7" s="622"/>
      <c r="D7" s="622"/>
      <c r="E7" s="620"/>
      <c r="F7" s="620" t="s">
        <v>423</v>
      </c>
      <c r="G7" s="620" t="s">
        <v>429</v>
      </c>
      <c r="H7" s="620"/>
      <c r="I7" s="620" t="s">
        <v>423</v>
      </c>
      <c r="J7" s="620" t="s">
        <v>17</v>
      </c>
      <c r="K7" s="620"/>
      <c r="L7" s="620" t="s">
        <v>423</v>
      </c>
      <c r="M7" s="620" t="s">
        <v>17</v>
      </c>
      <c r="N7" s="620"/>
      <c r="O7" s="620" t="s">
        <v>423</v>
      </c>
      <c r="P7" s="620" t="s">
        <v>17</v>
      </c>
      <c r="Q7" s="620"/>
      <c r="R7" s="620" t="s">
        <v>423</v>
      </c>
      <c r="S7" s="620" t="s">
        <v>17</v>
      </c>
      <c r="T7" s="620"/>
      <c r="U7" s="620"/>
      <c r="V7" s="620"/>
    </row>
    <row r="8" spans="1:22" s="314" customFormat="1" ht="16.5" customHeight="1">
      <c r="A8" s="620"/>
      <c r="B8" s="620"/>
      <c r="C8" s="622"/>
      <c r="D8" s="622"/>
      <c r="E8" s="620"/>
      <c r="F8" s="620"/>
      <c r="G8" s="620" t="s">
        <v>430</v>
      </c>
      <c r="H8" s="620" t="s">
        <v>20</v>
      </c>
      <c r="I8" s="620"/>
      <c r="J8" s="620" t="s">
        <v>430</v>
      </c>
      <c r="K8" s="620" t="s">
        <v>20</v>
      </c>
      <c r="L8" s="620"/>
      <c r="M8" s="620" t="s">
        <v>430</v>
      </c>
      <c r="N8" s="620" t="s">
        <v>20</v>
      </c>
      <c r="O8" s="620"/>
      <c r="P8" s="620" t="s">
        <v>430</v>
      </c>
      <c r="Q8" s="620" t="s">
        <v>20</v>
      </c>
      <c r="R8" s="620"/>
      <c r="S8" s="620" t="s">
        <v>430</v>
      </c>
      <c r="T8" s="620" t="s">
        <v>20</v>
      </c>
      <c r="U8" s="620"/>
      <c r="V8" s="620"/>
    </row>
    <row r="9" spans="1:22" s="314" customFormat="1" ht="78" customHeight="1">
      <c r="A9" s="620"/>
      <c r="B9" s="620"/>
      <c r="C9" s="623"/>
      <c r="D9" s="623"/>
      <c r="E9" s="620"/>
      <c r="F9" s="620"/>
      <c r="G9" s="620"/>
      <c r="H9" s="620"/>
      <c r="I9" s="620"/>
      <c r="J9" s="620"/>
      <c r="K9" s="620"/>
      <c r="L9" s="620"/>
      <c r="M9" s="620"/>
      <c r="N9" s="620"/>
      <c r="O9" s="620"/>
      <c r="P9" s="620"/>
      <c r="Q9" s="620"/>
      <c r="R9" s="620"/>
      <c r="S9" s="620"/>
      <c r="T9" s="620"/>
      <c r="U9" s="620"/>
      <c r="V9" s="620"/>
    </row>
    <row r="10" spans="1:22" s="314" customFormat="1">
      <c r="A10" s="326"/>
      <c r="B10" s="315" t="s">
        <v>166</v>
      </c>
      <c r="C10" s="326"/>
      <c r="D10" s="326"/>
      <c r="E10" s="326"/>
      <c r="F10" s="327">
        <f>F11</f>
        <v>118120</v>
      </c>
      <c r="G10" s="327">
        <f t="shared" ref="G10:T10" si="0">G11</f>
        <v>103120</v>
      </c>
      <c r="H10" s="327">
        <f t="shared" si="0"/>
        <v>15000</v>
      </c>
      <c r="I10" s="327">
        <f t="shared" si="0"/>
        <v>16300</v>
      </c>
      <c r="J10" s="327">
        <f t="shared" si="0"/>
        <v>16300</v>
      </c>
      <c r="K10" s="327">
        <f t="shared" si="0"/>
        <v>0</v>
      </c>
      <c r="L10" s="327">
        <f t="shared" si="0"/>
        <v>118120</v>
      </c>
      <c r="M10" s="327">
        <f t="shared" si="0"/>
        <v>103120</v>
      </c>
      <c r="N10" s="327">
        <f t="shared" si="0"/>
        <v>15000</v>
      </c>
      <c r="O10" s="327">
        <f t="shared" si="0"/>
        <v>45000</v>
      </c>
      <c r="P10" s="327">
        <f t="shared" si="0"/>
        <v>45000</v>
      </c>
      <c r="Q10" s="327">
        <f t="shared" si="0"/>
        <v>0</v>
      </c>
      <c r="R10" s="327">
        <f t="shared" si="0"/>
        <v>45000</v>
      </c>
      <c r="S10" s="327">
        <f t="shared" si="0"/>
        <v>45000</v>
      </c>
      <c r="T10" s="327">
        <f t="shared" si="0"/>
        <v>0</v>
      </c>
      <c r="U10" s="326"/>
      <c r="V10" s="326"/>
    </row>
    <row r="11" spans="1:22" s="337" customFormat="1" ht="17.25">
      <c r="A11" s="450" t="s">
        <v>22</v>
      </c>
      <c r="B11" s="450" t="s">
        <v>433</v>
      </c>
      <c r="C11" s="450"/>
      <c r="D11" s="450"/>
      <c r="E11" s="450"/>
      <c r="F11" s="455">
        <f t="shared" ref="F11:T11" si="1">SUM(F12:F13)</f>
        <v>118120</v>
      </c>
      <c r="G11" s="455">
        <f t="shared" si="1"/>
        <v>103120</v>
      </c>
      <c r="H11" s="455">
        <f t="shared" si="1"/>
        <v>15000</v>
      </c>
      <c r="I11" s="455">
        <f t="shared" si="1"/>
        <v>16300</v>
      </c>
      <c r="J11" s="455">
        <f t="shared" si="1"/>
        <v>16300</v>
      </c>
      <c r="K11" s="455">
        <f t="shared" si="1"/>
        <v>0</v>
      </c>
      <c r="L11" s="455">
        <f t="shared" si="1"/>
        <v>118120</v>
      </c>
      <c r="M11" s="455">
        <f t="shared" si="1"/>
        <v>103120</v>
      </c>
      <c r="N11" s="455">
        <f t="shared" si="1"/>
        <v>15000</v>
      </c>
      <c r="O11" s="455">
        <f t="shared" si="1"/>
        <v>45000</v>
      </c>
      <c r="P11" s="455">
        <f t="shared" si="1"/>
        <v>45000</v>
      </c>
      <c r="Q11" s="455">
        <f t="shared" si="1"/>
        <v>0</v>
      </c>
      <c r="R11" s="455">
        <f t="shared" si="1"/>
        <v>45000</v>
      </c>
      <c r="S11" s="455">
        <f t="shared" si="1"/>
        <v>45000</v>
      </c>
      <c r="T11" s="455">
        <f t="shared" si="1"/>
        <v>0</v>
      </c>
      <c r="U11" s="450"/>
      <c r="V11" s="450"/>
    </row>
    <row r="12" spans="1:22" s="290" customFormat="1" ht="73.5" customHeight="1">
      <c r="A12" s="285">
        <v>1</v>
      </c>
      <c r="B12" s="320" t="s">
        <v>571</v>
      </c>
      <c r="C12" s="277" t="s">
        <v>32</v>
      </c>
      <c r="D12" s="277">
        <v>2021</v>
      </c>
      <c r="E12" s="321" t="s">
        <v>572</v>
      </c>
      <c r="F12" s="322">
        <v>28120</v>
      </c>
      <c r="G12" s="319">
        <f>F12</f>
        <v>28120</v>
      </c>
      <c r="H12" s="323"/>
      <c r="I12" s="287">
        <v>1300</v>
      </c>
      <c r="J12" s="287">
        <v>1300</v>
      </c>
      <c r="K12" s="287"/>
      <c r="L12" s="322">
        <v>28120</v>
      </c>
      <c r="M12" s="319">
        <f>L12</f>
        <v>28120</v>
      </c>
      <c r="N12" s="323"/>
      <c r="O12" s="287">
        <v>15000</v>
      </c>
      <c r="P12" s="287">
        <v>15000</v>
      </c>
      <c r="Q12" s="275"/>
      <c r="R12" s="287">
        <v>15000</v>
      </c>
      <c r="S12" s="287">
        <v>15000</v>
      </c>
      <c r="T12" s="288"/>
      <c r="U12" s="288" t="s">
        <v>518</v>
      </c>
      <c r="V12" s="328"/>
    </row>
    <row r="13" spans="1:22" s="290" customFormat="1" ht="73.5" customHeight="1">
      <c r="A13" s="285">
        <v>2</v>
      </c>
      <c r="B13" s="320" t="s">
        <v>525</v>
      </c>
      <c r="C13" s="277" t="s">
        <v>29</v>
      </c>
      <c r="D13" s="277">
        <v>2021</v>
      </c>
      <c r="E13" s="321" t="s">
        <v>526</v>
      </c>
      <c r="F13" s="322">
        <v>90000</v>
      </c>
      <c r="G13" s="319">
        <v>75000</v>
      </c>
      <c r="H13" s="323">
        <f>F13-G13</f>
        <v>15000</v>
      </c>
      <c r="I13" s="287">
        <v>15000</v>
      </c>
      <c r="J13" s="287">
        <v>15000</v>
      </c>
      <c r="K13" s="287"/>
      <c r="L13" s="322">
        <v>90000</v>
      </c>
      <c r="M13" s="319">
        <v>75000</v>
      </c>
      <c r="N13" s="323">
        <f>L13-M13</f>
        <v>15000</v>
      </c>
      <c r="O13" s="287">
        <v>30000</v>
      </c>
      <c r="P13" s="287">
        <v>30000</v>
      </c>
      <c r="Q13" s="275"/>
      <c r="R13" s="287">
        <v>30000</v>
      </c>
      <c r="S13" s="287">
        <v>30000</v>
      </c>
      <c r="T13" s="288"/>
      <c r="U13" s="168" t="s">
        <v>527</v>
      </c>
      <c r="V13" s="274" t="s">
        <v>528</v>
      </c>
    </row>
  </sheetData>
  <mergeCells count="36">
    <mergeCell ref="T8:T9"/>
    <mergeCell ref="S7:T7"/>
    <mergeCell ref="G8:G9"/>
    <mergeCell ref="H8:H9"/>
    <mergeCell ref="J8:J9"/>
    <mergeCell ref="K8:K9"/>
    <mergeCell ref="M8:M9"/>
    <mergeCell ref="N8:N9"/>
    <mergeCell ref="P8:P9"/>
    <mergeCell ref="Q8:Q9"/>
    <mergeCell ref="F7:F9"/>
    <mergeCell ref="G7:H7"/>
    <mergeCell ref="I7:I9"/>
    <mergeCell ref="S8:S9"/>
    <mergeCell ref="J7:K7"/>
    <mergeCell ref="L7:L9"/>
    <mergeCell ref="M7:N7"/>
    <mergeCell ref="O7:O9"/>
    <mergeCell ref="P7:Q7"/>
    <mergeCell ref="R7:R9"/>
    <mergeCell ref="A2:V2"/>
    <mergeCell ref="A3:V3"/>
    <mergeCell ref="T4:V4"/>
    <mergeCell ref="A5:A9"/>
    <mergeCell ref="B5:B9"/>
    <mergeCell ref="C5:C9"/>
    <mergeCell ref="D5:D9"/>
    <mergeCell ref="E5:H5"/>
    <mergeCell ref="I5:K6"/>
    <mergeCell ref="L5:N6"/>
    <mergeCell ref="O5:Q6"/>
    <mergeCell ref="R5:T6"/>
    <mergeCell ref="U5:U9"/>
    <mergeCell ref="V5:V9"/>
    <mergeCell ref="E6:E9"/>
    <mergeCell ref="F6:H6"/>
  </mergeCells>
  <pageMargins left="0.26" right="0.16" top="0.75" bottom="0.75" header="0.3" footer="0.3"/>
  <pageSetup paperSize="9" scale="76"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6"/>
  <sheetViews>
    <sheetView view="pageBreakPreview" zoomScale="85" zoomScaleNormal="70" zoomScaleSheetLayoutView="85" workbookViewId="0">
      <pane xSplit="2" ySplit="9" topLeftCell="C10" activePane="bottomRight" state="frozen"/>
      <selection pane="topRight" activeCell="C1" sqref="C1"/>
      <selection pane="bottomLeft" activeCell="A11" sqref="A11"/>
      <selection pane="bottomRight" activeCell="A3" sqref="A3:W3"/>
    </sheetView>
  </sheetViews>
  <sheetFormatPr defaultRowHeight="15.75"/>
  <cols>
    <col min="1" max="1" width="5.5" style="266" customWidth="1"/>
    <col min="2" max="2" width="41.875" style="267" customWidth="1"/>
    <col min="3" max="3" width="10.5" style="268" customWidth="1"/>
    <col min="4" max="4" width="8.25" style="269" customWidth="1"/>
    <col min="5" max="5" width="14.5" style="270" customWidth="1"/>
    <col min="6" max="8" width="10.375" style="266" customWidth="1"/>
    <col min="9" max="9" width="10.375" style="266" hidden="1" customWidth="1"/>
    <col min="10" max="12" width="8" style="266" hidden="1" customWidth="1"/>
    <col min="13" max="14" width="8.625" style="266" customWidth="1"/>
    <col min="15" max="15" width="8" style="266" customWidth="1"/>
    <col min="16" max="18" width="9" style="266" hidden="1" customWidth="1"/>
    <col min="19" max="21" width="9" style="266" customWidth="1"/>
    <col min="22" max="22" width="17.125" style="266" customWidth="1"/>
    <col min="23" max="23" width="9.875" style="266" customWidth="1"/>
    <col min="24" max="24" width="12.875" style="265" customWidth="1"/>
    <col min="25" max="16384" width="9" style="265"/>
  </cols>
  <sheetData>
    <row r="1" spans="1:25" s="259" customFormat="1" ht="20.25">
      <c r="A1" s="624"/>
      <c r="B1" s="624"/>
      <c r="C1" s="256"/>
      <c r="D1" s="257"/>
      <c r="E1" s="258"/>
      <c r="F1" s="260"/>
      <c r="G1" s="260"/>
      <c r="H1" s="260"/>
      <c r="I1" s="260"/>
      <c r="J1" s="260"/>
      <c r="K1" s="260"/>
      <c r="L1" s="260"/>
      <c r="M1" s="260"/>
      <c r="N1" s="260"/>
      <c r="O1" s="260"/>
      <c r="P1" s="260"/>
      <c r="Q1" s="260"/>
      <c r="R1" s="260"/>
      <c r="S1" s="260"/>
      <c r="T1" s="260"/>
      <c r="U1" s="260"/>
      <c r="V1" s="260"/>
      <c r="W1" s="260"/>
    </row>
    <row r="2" spans="1:25" s="259" customFormat="1" ht="20.25">
      <c r="A2" s="625" t="str">
        <f>'B2-TWTN'!A3:R3</f>
        <v>DANH MỤC DỰ ÁN ĐANG TRIỂN KHAI</v>
      </c>
      <c r="B2" s="625"/>
      <c r="C2" s="625"/>
      <c r="D2" s="625"/>
      <c r="E2" s="625"/>
      <c r="F2" s="625"/>
      <c r="G2" s="625"/>
      <c r="H2" s="625"/>
      <c r="I2" s="625"/>
      <c r="J2" s="625"/>
      <c r="K2" s="625"/>
      <c r="L2" s="625"/>
      <c r="M2" s="625"/>
      <c r="N2" s="625"/>
      <c r="O2" s="625"/>
      <c r="P2" s="625"/>
      <c r="Q2" s="625"/>
      <c r="R2" s="625"/>
      <c r="S2" s="625"/>
      <c r="T2" s="625"/>
      <c r="U2" s="625"/>
      <c r="V2" s="625"/>
      <c r="W2" s="625"/>
    </row>
    <row r="3" spans="1:25" s="259" customFormat="1" ht="20.25">
      <c r="A3" s="626" t="str">
        <f>'B2-TWTN'!A4:R4</f>
        <v>(Kèm theo Quyết định số 3533/QĐ-UBND ngày 24/12/2021 của UBND tỉnh)</v>
      </c>
      <c r="B3" s="627"/>
      <c r="C3" s="627"/>
      <c r="D3" s="627"/>
      <c r="E3" s="627"/>
      <c r="F3" s="627"/>
      <c r="G3" s="627"/>
      <c r="H3" s="627"/>
      <c r="I3" s="627"/>
      <c r="J3" s="627"/>
      <c r="K3" s="627"/>
      <c r="L3" s="627"/>
      <c r="M3" s="627"/>
      <c r="N3" s="627"/>
      <c r="O3" s="627"/>
      <c r="P3" s="627"/>
      <c r="Q3" s="627"/>
      <c r="R3" s="627"/>
      <c r="S3" s="627"/>
      <c r="T3" s="627"/>
      <c r="U3" s="627"/>
      <c r="V3" s="627"/>
      <c r="W3" s="627"/>
    </row>
    <row r="4" spans="1:25" s="259" customFormat="1" ht="20.25">
      <c r="A4" s="261"/>
      <c r="B4" s="475"/>
      <c r="C4" s="475"/>
      <c r="D4" s="475"/>
      <c r="E4" s="475"/>
      <c r="F4" s="475"/>
      <c r="G4" s="475"/>
      <c r="H4" s="475"/>
      <c r="I4" s="475"/>
      <c r="J4" s="475"/>
      <c r="K4" s="475"/>
      <c r="L4" s="475"/>
      <c r="M4" s="475"/>
      <c r="N4" s="475"/>
      <c r="O4" s="475"/>
      <c r="P4" s="475"/>
      <c r="Q4" s="475"/>
      <c r="R4" s="475"/>
      <c r="S4" s="475"/>
      <c r="T4" s="475"/>
      <c r="U4" s="627" t="s">
        <v>206</v>
      </c>
      <c r="V4" s="627"/>
      <c r="W4" s="627"/>
    </row>
    <row r="5" spans="1:25" s="262" customFormat="1" ht="28.5" customHeight="1">
      <c r="A5" s="628" t="s">
        <v>0</v>
      </c>
      <c r="B5" s="628" t="s">
        <v>207</v>
      </c>
      <c r="C5" s="628" t="s">
        <v>2</v>
      </c>
      <c r="D5" s="629" t="s">
        <v>4</v>
      </c>
      <c r="E5" s="629" t="s">
        <v>521</v>
      </c>
      <c r="F5" s="629"/>
      <c r="G5" s="629"/>
      <c r="H5" s="629"/>
      <c r="I5" s="629" t="s">
        <v>480</v>
      </c>
      <c r="J5" s="630" t="s">
        <v>660</v>
      </c>
      <c r="K5" s="630"/>
      <c r="L5" s="630"/>
      <c r="M5" s="630" t="s">
        <v>727</v>
      </c>
      <c r="N5" s="630"/>
      <c r="O5" s="630"/>
      <c r="P5" s="630" t="s">
        <v>435</v>
      </c>
      <c r="Q5" s="630"/>
      <c r="R5" s="630"/>
      <c r="S5" s="630" t="s">
        <v>575</v>
      </c>
      <c r="T5" s="630"/>
      <c r="U5" s="630"/>
      <c r="V5" s="629" t="s">
        <v>9</v>
      </c>
      <c r="W5" s="629" t="s">
        <v>10</v>
      </c>
    </row>
    <row r="6" spans="1:25" s="262" customFormat="1">
      <c r="A6" s="628"/>
      <c r="B6" s="628"/>
      <c r="C6" s="628"/>
      <c r="D6" s="629"/>
      <c r="E6" s="629" t="s">
        <v>481</v>
      </c>
      <c r="F6" s="629" t="s">
        <v>482</v>
      </c>
      <c r="G6" s="629"/>
      <c r="H6" s="629"/>
      <c r="I6" s="629"/>
      <c r="J6" s="630"/>
      <c r="K6" s="630"/>
      <c r="L6" s="630"/>
      <c r="M6" s="630"/>
      <c r="N6" s="630"/>
      <c r="O6" s="630"/>
      <c r="P6" s="630"/>
      <c r="Q6" s="630"/>
      <c r="R6" s="630"/>
      <c r="S6" s="630"/>
      <c r="T6" s="630"/>
      <c r="U6" s="630"/>
      <c r="V6" s="629"/>
      <c r="W6" s="629"/>
    </row>
    <row r="7" spans="1:25" s="262" customFormat="1" ht="30.75" customHeight="1">
      <c r="A7" s="628"/>
      <c r="B7" s="628"/>
      <c r="C7" s="628"/>
      <c r="D7" s="629"/>
      <c r="E7" s="629"/>
      <c r="F7" s="629" t="s">
        <v>18</v>
      </c>
      <c r="G7" s="629" t="s">
        <v>17</v>
      </c>
      <c r="H7" s="629"/>
      <c r="I7" s="629"/>
      <c r="J7" s="630" t="s">
        <v>18</v>
      </c>
      <c r="K7" s="630" t="s">
        <v>17</v>
      </c>
      <c r="L7" s="630"/>
      <c r="M7" s="628" t="s">
        <v>18</v>
      </c>
      <c r="N7" s="628" t="s">
        <v>17</v>
      </c>
      <c r="O7" s="628"/>
      <c r="P7" s="628" t="s">
        <v>18</v>
      </c>
      <c r="Q7" s="628" t="s">
        <v>17</v>
      </c>
      <c r="R7" s="628"/>
      <c r="S7" s="628" t="s">
        <v>18</v>
      </c>
      <c r="T7" s="628" t="s">
        <v>17</v>
      </c>
      <c r="U7" s="628"/>
      <c r="V7" s="629"/>
      <c r="W7" s="629"/>
    </row>
    <row r="8" spans="1:25" s="262" customFormat="1" ht="20.25" customHeight="1">
      <c r="A8" s="628"/>
      <c r="B8" s="628"/>
      <c r="C8" s="628"/>
      <c r="D8" s="629"/>
      <c r="E8" s="629"/>
      <c r="F8" s="629"/>
      <c r="G8" s="629" t="s">
        <v>483</v>
      </c>
      <c r="H8" s="629" t="s">
        <v>20</v>
      </c>
      <c r="I8" s="629"/>
      <c r="J8" s="630"/>
      <c r="K8" s="630" t="s">
        <v>484</v>
      </c>
      <c r="L8" s="630" t="s">
        <v>20</v>
      </c>
      <c r="M8" s="628"/>
      <c r="N8" s="628" t="s">
        <v>485</v>
      </c>
      <c r="O8" s="628" t="s">
        <v>20</v>
      </c>
      <c r="P8" s="628"/>
      <c r="Q8" s="628" t="s">
        <v>485</v>
      </c>
      <c r="R8" s="628" t="s">
        <v>20</v>
      </c>
      <c r="S8" s="628"/>
      <c r="T8" s="628" t="s">
        <v>485</v>
      </c>
      <c r="U8" s="628" t="s">
        <v>20</v>
      </c>
      <c r="V8" s="629"/>
      <c r="W8" s="629"/>
    </row>
    <row r="9" spans="1:25" s="262" customFormat="1" ht="21.75" customHeight="1">
      <c r="A9" s="628"/>
      <c r="B9" s="628"/>
      <c r="C9" s="628"/>
      <c r="D9" s="629"/>
      <c r="E9" s="629"/>
      <c r="F9" s="629"/>
      <c r="G9" s="629"/>
      <c r="H9" s="629"/>
      <c r="I9" s="629"/>
      <c r="J9" s="630"/>
      <c r="K9" s="630"/>
      <c r="L9" s="630"/>
      <c r="M9" s="628"/>
      <c r="N9" s="628"/>
      <c r="O9" s="628"/>
      <c r="P9" s="628"/>
      <c r="Q9" s="628"/>
      <c r="R9" s="628"/>
      <c r="S9" s="628"/>
      <c r="T9" s="628"/>
      <c r="U9" s="628"/>
      <c r="V9" s="629"/>
      <c r="W9" s="629"/>
    </row>
    <row r="10" spans="1:25" s="262" customFormat="1" ht="22.5" customHeight="1">
      <c r="A10" s="476"/>
      <c r="B10" s="476" t="s">
        <v>520</v>
      </c>
      <c r="C10" s="476"/>
      <c r="D10" s="477"/>
      <c r="E10" s="295"/>
      <c r="F10" s="295">
        <f>F11</f>
        <v>287281</v>
      </c>
      <c r="G10" s="295">
        <f t="shared" ref="G10:U10" si="0">G11</f>
        <v>183281</v>
      </c>
      <c r="H10" s="295">
        <f t="shared" si="0"/>
        <v>104000</v>
      </c>
      <c r="I10" s="295">
        <f t="shared" si="0"/>
        <v>77000</v>
      </c>
      <c r="J10" s="295">
        <f t="shared" si="0"/>
        <v>49000</v>
      </c>
      <c r="K10" s="295">
        <f t="shared" si="0"/>
        <v>32000</v>
      </c>
      <c r="L10" s="295">
        <f t="shared" si="0"/>
        <v>17000</v>
      </c>
      <c r="M10" s="295">
        <f t="shared" si="0"/>
        <v>228281</v>
      </c>
      <c r="N10" s="295">
        <f t="shared" si="0"/>
        <v>183281</v>
      </c>
      <c r="O10" s="295">
        <f t="shared" si="0"/>
        <v>45000</v>
      </c>
      <c r="P10" s="295">
        <f t="shared" si="0"/>
        <v>86000</v>
      </c>
      <c r="Q10" s="295">
        <f t="shared" si="0"/>
        <v>86000</v>
      </c>
      <c r="R10" s="295">
        <f t="shared" si="0"/>
        <v>0</v>
      </c>
      <c r="S10" s="295">
        <f t="shared" si="0"/>
        <v>86000</v>
      </c>
      <c r="T10" s="295">
        <f t="shared" si="0"/>
        <v>86000</v>
      </c>
      <c r="U10" s="295">
        <f t="shared" si="0"/>
        <v>0</v>
      </c>
      <c r="V10" s="477"/>
      <c r="W10" s="477"/>
      <c r="X10" s="551"/>
      <c r="Y10" s="552"/>
    </row>
    <row r="11" spans="1:25" s="263" customFormat="1" ht="16.5">
      <c r="A11" s="298" t="s">
        <v>22</v>
      </c>
      <c r="B11" s="299" t="s">
        <v>486</v>
      </c>
      <c r="C11" s="292"/>
      <c r="D11" s="292"/>
      <c r="E11" s="296"/>
      <c r="F11" s="296">
        <f>SUM(F12:F16)</f>
        <v>287281</v>
      </c>
      <c r="G11" s="296">
        <f t="shared" ref="G11:U11" si="1">SUM(G12:G16)</f>
        <v>183281</v>
      </c>
      <c r="H11" s="296">
        <f t="shared" si="1"/>
        <v>104000</v>
      </c>
      <c r="I11" s="296">
        <f t="shared" si="1"/>
        <v>77000</v>
      </c>
      <c r="J11" s="296">
        <f t="shared" si="1"/>
        <v>49000</v>
      </c>
      <c r="K11" s="296">
        <f t="shared" si="1"/>
        <v>32000</v>
      </c>
      <c r="L11" s="296">
        <f t="shared" si="1"/>
        <v>17000</v>
      </c>
      <c r="M11" s="296">
        <f t="shared" si="1"/>
        <v>228281</v>
      </c>
      <c r="N11" s="296">
        <f t="shared" si="1"/>
        <v>183281</v>
      </c>
      <c r="O11" s="296">
        <f t="shared" si="1"/>
        <v>45000</v>
      </c>
      <c r="P11" s="296">
        <f t="shared" si="1"/>
        <v>86000</v>
      </c>
      <c r="Q11" s="296">
        <f t="shared" si="1"/>
        <v>86000</v>
      </c>
      <c r="R11" s="296">
        <f t="shared" si="1"/>
        <v>0</v>
      </c>
      <c r="S11" s="296">
        <f t="shared" si="1"/>
        <v>86000</v>
      </c>
      <c r="T11" s="296">
        <f t="shared" si="1"/>
        <v>86000</v>
      </c>
      <c r="U11" s="296">
        <f t="shared" si="1"/>
        <v>0</v>
      </c>
      <c r="V11" s="292"/>
      <c r="W11" s="292"/>
      <c r="X11" s="553"/>
      <c r="Y11" s="553"/>
    </row>
    <row r="12" spans="1:25" s="264" customFormat="1" ht="33">
      <c r="A12" s="300">
        <v>1</v>
      </c>
      <c r="B12" s="301" t="s">
        <v>487</v>
      </c>
      <c r="C12" s="456" t="s">
        <v>30</v>
      </c>
      <c r="D12" s="168" t="s">
        <v>477</v>
      </c>
      <c r="E12" s="452" t="s">
        <v>488</v>
      </c>
      <c r="F12" s="128">
        <v>19967</v>
      </c>
      <c r="G12" s="128">
        <v>14967</v>
      </c>
      <c r="H12" s="128">
        <v>5000</v>
      </c>
      <c r="I12" s="128">
        <v>5000</v>
      </c>
      <c r="J12" s="128">
        <f>K12+L12</f>
        <v>5000</v>
      </c>
      <c r="K12" s="128"/>
      <c r="L12" s="128">
        <v>5000</v>
      </c>
      <c r="M12" s="128">
        <f>+N12+O12</f>
        <v>14967</v>
      </c>
      <c r="N12" s="128">
        <f>+G12</f>
        <v>14967</v>
      </c>
      <c r="O12" s="128"/>
      <c r="P12" s="128">
        <f>+Q12+R12</f>
        <v>6000</v>
      </c>
      <c r="Q12" s="128">
        <v>6000</v>
      </c>
      <c r="R12" s="128"/>
      <c r="S12" s="128">
        <f>+T12+U12</f>
        <v>6000</v>
      </c>
      <c r="T12" s="128">
        <f>+Q12</f>
        <v>6000</v>
      </c>
      <c r="U12" s="128"/>
      <c r="V12" s="168" t="s">
        <v>489</v>
      </c>
      <c r="W12" s="168"/>
      <c r="X12" s="478"/>
      <c r="Y12" s="478"/>
    </row>
    <row r="13" spans="1:25" s="264" customFormat="1" ht="33">
      <c r="A13" s="282">
        <v>2</v>
      </c>
      <c r="B13" s="301" t="s">
        <v>490</v>
      </c>
      <c r="C13" s="456" t="s">
        <v>38</v>
      </c>
      <c r="D13" s="147" t="s">
        <v>477</v>
      </c>
      <c r="E13" s="452" t="s">
        <v>491</v>
      </c>
      <c r="F13" s="128">
        <v>32535</v>
      </c>
      <c r="G13" s="128">
        <v>18535</v>
      </c>
      <c r="H13" s="128">
        <v>14000</v>
      </c>
      <c r="I13" s="128">
        <v>14000</v>
      </c>
      <c r="J13" s="128">
        <f>K13+L13</f>
        <v>12000</v>
      </c>
      <c r="K13" s="128"/>
      <c r="L13" s="128">
        <v>12000</v>
      </c>
      <c r="M13" s="128">
        <f>+N13+O13</f>
        <v>18535</v>
      </c>
      <c r="N13" s="128">
        <f>+G13</f>
        <v>18535</v>
      </c>
      <c r="O13" s="128"/>
      <c r="P13" s="128">
        <f>+Q13</f>
        <v>10000</v>
      </c>
      <c r="Q13" s="128">
        <v>10000</v>
      </c>
      <c r="R13" s="128"/>
      <c r="S13" s="128">
        <f>+T13+U13</f>
        <v>10000</v>
      </c>
      <c r="T13" s="128">
        <f>+Q13</f>
        <v>10000</v>
      </c>
      <c r="U13" s="128"/>
      <c r="V13" s="168" t="s">
        <v>489</v>
      </c>
      <c r="W13" s="168"/>
      <c r="X13" s="478"/>
      <c r="Y13" s="478"/>
    </row>
    <row r="14" spans="1:25" s="264" customFormat="1" ht="33">
      <c r="A14" s="282">
        <v>3</v>
      </c>
      <c r="B14" s="301" t="s">
        <v>492</v>
      </c>
      <c r="C14" s="456" t="s">
        <v>32</v>
      </c>
      <c r="D14" s="147" t="s">
        <v>477</v>
      </c>
      <c r="E14" s="452" t="s">
        <v>493</v>
      </c>
      <c r="F14" s="128">
        <v>76800</v>
      </c>
      <c r="G14" s="297">
        <v>36800</v>
      </c>
      <c r="H14" s="128">
        <v>40000</v>
      </c>
      <c r="I14" s="128">
        <v>40000</v>
      </c>
      <c r="J14" s="128">
        <f>K14+L14</f>
        <v>10000</v>
      </c>
      <c r="K14" s="128">
        <v>10000</v>
      </c>
      <c r="L14" s="128"/>
      <c r="M14" s="128">
        <f>+N14+O14</f>
        <v>36800</v>
      </c>
      <c r="N14" s="128">
        <v>36800</v>
      </c>
      <c r="O14" s="128"/>
      <c r="P14" s="128">
        <f>+Q14</f>
        <v>16000</v>
      </c>
      <c r="Q14" s="128">
        <v>16000</v>
      </c>
      <c r="R14" s="128"/>
      <c r="S14" s="128">
        <f>+T14+U14</f>
        <v>16000</v>
      </c>
      <c r="T14" s="128">
        <f>+Q14</f>
        <v>16000</v>
      </c>
      <c r="U14" s="128"/>
      <c r="V14" s="168" t="s">
        <v>489</v>
      </c>
      <c r="W14" s="168"/>
      <c r="X14" s="478"/>
      <c r="Y14" s="478"/>
    </row>
    <row r="15" spans="1:25" s="264" customFormat="1" ht="47.25">
      <c r="A15" s="282">
        <v>4</v>
      </c>
      <c r="B15" s="301" t="s">
        <v>523</v>
      </c>
      <c r="C15" s="456" t="s">
        <v>29</v>
      </c>
      <c r="D15" s="147">
        <v>2021</v>
      </c>
      <c r="E15" s="452" t="s">
        <v>524</v>
      </c>
      <c r="F15" s="128">
        <v>145000</v>
      </c>
      <c r="G15" s="297">
        <v>100000</v>
      </c>
      <c r="H15" s="128">
        <v>45000</v>
      </c>
      <c r="I15" s="128">
        <v>15000</v>
      </c>
      <c r="J15" s="128">
        <v>15000</v>
      </c>
      <c r="K15" s="128">
        <v>15000</v>
      </c>
      <c r="L15" s="128"/>
      <c r="M15" s="128">
        <v>145000</v>
      </c>
      <c r="N15" s="128">
        <v>100000</v>
      </c>
      <c r="O15" s="128">
        <v>45000</v>
      </c>
      <c r="P15" s="128">
        <v>50000</v>
      </c>
      <c r="Q15" s="128">
        <v>50000</v>
      </c>
      <c r="R15" s="128"/>
      <c r="S15" s="128">
        <v>50000</v>
      </c>
      <c r="T15" s="128">
        <v>50000</v>
      </c>
      <c r="U15" s="128"/>
      <c r="V15" s="168" t="s">
        <v>527</v>
      </c>
      <c r="W15" s="274" t="s">
        <v>528</v>
      </c>
      <c r="X15" s="478"/>
      <c r="Y15" s="478"/>
    </row>
    <row r="16" spans="1:25" s="478" customFormat="1" ht="47.25">
      <c r="A16" s="282">
        <v>5</v>
      </c>
      <c r="B16" s="303" t="s">
        <v>494</v>
      </c>
      <c r="C16" s="549" t="s">
        <v>522</v>
      </c>
      <c r="D16" s="168" t="s">
        <v>477</v>
      </c>
      <c r="E16" s="456" t="s">
        <v>495</v>
      </c>
      <c r="F16" s="128">
        <v>12979</v>
      </c>
      <c r="G16" s="128">
        <f>F16</f>
        <v>12979</v>
      </c>
      <c r="H16" s="128"/>
      <c r="I16" s="128">
        <v>3000</v>
      </c>
      <c r="J16" s="128">
        <v>7000</v>
      </c>
      <c r="K16" s="128">
        <v>7000</v>
      </c>
      <c r="L16" s="128"/>
      <c r="M16" s="128">
        <v>12979</v>
      </c>
      <c r="N16" s="128">
        <f>M16</f>
        <v>12979</v>
      </c>
      <c r="O16" s="128"/>
      <c r="P16" s="128">
        <v>4000</v>
      </c>
      <c r="Q16" s="128">
        <f>P16</f>
        <v>4000</v>
      </c>
      <c r="R16" s="128"/>
      <c r="S16" s="128">
        <f>Q16</f>
        <v>4000</v>
      </c>
      <c r="T16" s="128">
        <f>S16</f>
        <v>4000</v>
      </c>
      <c r="U16" s="128"/>
      <c r="V16" s="168" t="s">
        <v>687</v>
      </c>
      <c r="W16" s="293"/>
      <c r="Y16" s="479"/>
    </row>
  </sheetData>
  <mergeCells count="38">
    <mergeCell ref="V5:V9"/>
    <mergeCell ref="W5:W9"/>
    <mergeCell ref="E6:E9"/>
    <mergeCell ref="F6:H6"/>
    <mergeCell ref="F7:F9"/>
    <mergeCell ref="G7:H7"/>
    <mergeCell ref="E5:H5"/>
    <mergeCell ref="I5:I9"/>
    <mergeCell ref="J5:L6"/>
    <mergeCell ref="M5:O6"/>
    <mergeCell ref="S5:U6"/>
    <mergeCell ref="M7:M9"/>
    <mergeCell ref="G8:G9"/>
    <mergeCell ref="H8:H9"/>
    <mergeCell ref="N8:N9"/>
    <mergeCell ref="O8:O9"/>
    <mergeCell ref="Q8:Q9"/>
    <mergeCell ref="R8:R9"/>
    <mergeCell ref="C5:C9"/>
    <mergeCell ref="K8:K9"/>
    <mergeCell ref="L8:L9"/>
    <mergeCell ref="P5:R6"/>
    <mergeCell ref="A1:B1"/>
    <mergeCell ref="A2:W2"/>
    <mergeCell ref="A3:W3"/>
    <mergeCell ref="U4:W4"/>
    <mergeCell ref="A5:A9"/>
    <mergeCell ref="B5:B9"/>
    <mergeCell ref="N7:O7"/>
    <mergeCell ref="P7:P9"/>
    <mergeCell ref="Q7:R7"/>
    <mergeCell ref="D5:D9"/>
    <mergeCell ref="S7:S9"/>
    <mergeCell ref="T7:U7"/>
    <mergeCell ref="T8:T9"/>
    <mergeCell ref="U8:U9"/>
    <mergeCell ref="J7:J9"/>
    <mergeCell ref="K7:L7"/>
  </mergeCells>
  <pageMargins left="0.28000000000000003" right="0.25" top="0.56999999999999995" bottom="0.46" header="0.3" footer="0.3"/>
  <pageSetup paperSize="9" scale="70" orientation="landscape" r:id="rId1"/>
  <colBreaks count="1" manualBreakCount="1">
    <brk id="23" max="104857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1"/>
  <sheetViews>
    <sheetView view="pageBreakPreview" zoomScale="70" zoomScaleNormal="100" zoomScaleSheetLayoutView="70" workbookViewId="0">
      <pane xSplit="2" ySplit="9" topLeftCell="C10" activePane="bottomRight" state="frozen"/>
      <selection pane="topRight" activeCell="C1" sqref="C1"/>
      <selection pane="bottomLeft" activeCell="A9" sqref="A9"/>
      <selection pane="bottomRight" activeCell="A3" sqref="A3:X3"/>
    </sheetView>
  </sheetViews>
  <sheetFormatPr defaultColWidth="7.875" defaultRowHeight="16.5"/>
  <cols>
    <col min="1" max="1" width="4.875" style="413" customWidth="1"/>
    <col min="2" max="2" width="41.5" style="413" customWidth="1"/>
    <col min="3" max="3" width="10" style="414" customWidth="1"/>
    <col min="4" max="4" width="10.5" style="414" customWidth="1"/>
    <col min="5" max="5" width="8.125" style="414" customWidth="1"/>
    <col min="6" max="6" width="14" style="414" customWidth="1"/>
    <col min="7" max="7" width="10" style="414" bestFit="1" customWidth="1"/>
    <col min="8" max="8" width="10.625" style="414" customWidth="1"/>
    <col min="9" max="9" width="7.875" style="414"/>
    <col min="10" max="10" width="11.375" style="414" hidden="1" customWidth="1"/>
    <col min="11" max="11" width="10.5" style="414" hidden="1" customWidth="1"/>
    <col min="12" max="12" width="9.875" style="414" hidden="1" customWidth="1"/>
    <col min="13" max="13" width="9.75" style="414" hidden="1" customWidth="1"/>
    <col min="14" max="14" width="11.25" style="414" bestFit="1" customWidth="1"/>
    <col min="15" max="15" width="10.375" style="414" customWidth="1"/>
    <col min="16" max="16" width="9" style="414" customWidth="1"/>
    <col min="17" max="17" width="12.75" style="414" hidden="1" customWidth="1"/>
    <col min="18" max="18" width="9.625" style="414" hidden="1" customWidth="1"/>
    <col min="19" max="19" width="9.75" style="414" hidden="1" customWidth="1"/>
    <col min="20" max="20" width="12.75" style="414" bestFit="1" customWidth="1"/>
    <col min="21" max="21" width="11.625" style="414" customWidth="1"/>
    <col min="22" max="22" width="8.875" style="414" customWidth="1"/>
    <col min="23" max="23" width="16.875" style="414" customWidth="1"/>
    <col min="24" max="24" width="7.625" style="413" customWidth="1"/>
    <col min="25" max="27" width="13.875" style="413" bestFit="1" customWidth="1"/>
    <col min="28" max="16384" width="7.875" style="413"/>
  </cols>
  <sheetData>
    <row r="1" spans="1:27" s="395" customFormat="1" ht="20.25">
      <c r="B1" s="496"/>
      <c r="C1" s="496"/>
      <c r="D1" s="496"/>
      <c r="E1" s="496"/>
      <c r="F1" s="496"/>
      <c r="G1" s="496"/>
      <c r="H1" s="496"/>
      <c r="I1" s="496"/>
      <c r="J1" s="496"/>
      <c r="K1" s="496"/>
      <c r="L1" s="496"/>
      <c r="M1" s="496"/>
      <c r="N1" s="496"/>
      <c r="O1" s="496"/>
      <c r="P1" s="496"/>
      <c r="Q1" s="497"/>
      <c r="R1" s="497"/>
      <c r="S1" s="497"/>
      <c r="T1" s="497"/>
      <c r="U1" s="497"/>
      <c r="V1" s="497"/>
      <c r="W1" s="497"/>
      <c r="X1" s="497"/>
    </row>
    <row r="2" spans="1:27" s="415" customFormat="1" ht="27" customHeight="1">
      <c r="A2" s="585" t="str">
        <f>'B2-TWTN'!A3:R3</f>
        <v>DANH MỤC DỰ ÁN ĐANG TRIỂN KHAI</v>
      </c>
      <c r="B2" s="585"/>
      <c r="C2" s="585"/>
      <c r="D2" s="585"/>
      <c r="E2" s="585"/>
      <c r="F2" s="585"/>
      <c r="G2" s="585"/>
      <c r="H2" s="585"/>
      <c r="I2" s="585"/>
      <c r="J2" s="585"/>
      <c r="K2" s="585"/>
      <c r="L2" s="585"/>
      <c r="M2" s="585"/>
      <c r="N2" s="585"/>
      <c r="O2" s="585"/>
      <c r="P2" s="585"/>
      <c r="Q2" s="585"/>
      <c r="R2" s="585"/>
      <c r="S2" s="585"/>
      <c r="T2" s="585"/>
      <c r="U2" s="585"/>
      <c r="V2" s="585"/>
      <c r="W2" s="585"/>
      <c r="X2" s="585"/>
    </row>
    <row r="3" spans="1:27" s="415" customFormat="1" ht="27" customHeight="1">
      <c r="A3" s="631" t="str">
        <f>'B2-TWTN'!A4:R4</f>
        <v>(Kèm theo Quyết định số 3533/QĐ-UBND ngày 24/12/2021 của UBND tỉnh)</v>
      </c>
      <c r="B3" s="586"/>
      <c r="C3" s="586"/>
      <c r="D3" s="586"/>
      <c r="E3" s="586"/>
      <c r="F3" s="586"/>
      <c r="G3" s="586"/>
      <c r="H3" s="586"/>
      <c r="I3" s="586"/>
      <c r="J3" s="586"/>
      <c r="K3" s="586"/>
      <c r="L3" s="586"/>
      <c r="M3" s="586"/>
      <c r="N3" s="586"/>
      <c r="O3" s="586"/>
      <c r="P3" s="586"/>
      <c r="Q3" s="586"/>
      <c r="R3" s="586"/>
      <c r="S3" s="586"/>
      <c r="T3" s="586"/>
      <c r="U3" s="586"/>
      <c r="V3" s="586"/>
      <c r="W3" s="586"/>
      <c r="X3" s="586"/>
    </row>
    <row r="4" spans="1:27" s="415" customFormat="1" ht="20.25">
      <c r="C4" s="416"/>
      <c r="D4" s="416"/>
      <c r="E4" s="416"/>
      <c r="F4" s="416"/>
      <c r="G4" s="416"/>
      <c r="H4" s="416"/>
      <c r="I4" s="416"/>
      <c r="J4" s="416"/>
      <c r="K4" s="416"/>
      <c r="L4" s="416"/>
      <c r="M4" s="416"/>
      <c r="N4" s="416"/>
      <c r="O4" s="416"/>
      <c r="P4" s="416"/>
      <c r="Q4" s="416"/>
      <c r="R4" s="416"/>
      <c r="S4" s="416"/>
      <c r="T4" s="416"/>
      <c r="U4" s="416"/>
      <c r="V4" s="632" t="s">
        <v>425</v>
      </c>
      <c r="W4" s="632"/>
      <c r="X4" s="632"/>
    </row>
    <row r="5" spans="1:27" s="397" customFormat="1" ht="27" customHeight="1">
      <c r="A5" s="584" t="s">
        <v>0</v>
      </c>
      <c r="B5" s="584" t="s">
        <v>426</v>
      </c>
      <c r="C5" s="584" t="s">
        <v>427</v>
      </c>
      <c r="D5" s="589" t="s">
        <v>432</v>
      </c>
      <c r="E5" s="589" t="s">
        <v>4</v>
      </c>
      <c r="F5" s="584" t="s">
        <v>733</v>
      </c>
      <c r="G5" s="584"/>
      <c r="H5" s="584"/>
      <c r="I5" s="584"/>
      <c r="J5" s="589" t="s">
        <v>660</v>
      </c>
      <c r="K5" s="584" t="s">
        <v>434</v>
      </c>
      <c r="L5" s="584"/>
      <c r="M5" s="584"/>
      <c r="N5" s="584" t="s">
        <v>728</v>
      </c>
      <c r="O5" s="584"/>
      <c r="P5" s="584"/>
      <c r="Q5" s="584" t="s">
        <v>435</v>
      </c>
      <c r="R5" s="584"/>
      <c r="S5" s="584"/>
      <c r="T5" s="584" t="s">
        <v>575</v>
      </c>
      <c r="U5" s="584"/>
      <c r="V5" s="584"/>
      <c r="W5" s="584" t="s">
        <v>9</v>
      </c>
      <c r="X5" s="584" t="s">
        <v>10</v>
      </c>
    </row>
    <row r="6" spans="1:27" s="397" customFormat="1">
      <c r="A6" s="584"/>
      <c r="B6" s="584"/>
      <c r="C6" s="584"/>
      <c r="D6" s="590"/>
      <c r="E6" s="590"/>
      <c r="F6" s="584" t="s">
        <v>428</v>
      </c>
      <c r="G6" s="584" t="s">
        <v>422</v>
      </c>
      <c r="H6" s="584"/>
      <c r="I6" s="584"/>
      <c r="J6" s="590"/>
      <c r="K6" s="584"/>
      <c r="L6" s="584"/>
      <c r="M6" s="584"/>
      <c r="N6" s="584"/>
      <c r="O6" s="584"/>
      <c r="P6" s="584"/>
      <c r="Q6" s="584"/>
      <c r="R6" s="584"/>
      <c r="S6" s="584"/>
      <c r="T6" s="584"/>
      <c r="U6" s="584"/>
      <c r="V6" s="584"/>
      <c r="W6" s="584"/>
      <c r="X6" s="584"/>
    </row>
    <row r="7" spans="1:27" s="397" customFormat="1" ht="16.5" customHeight="1">
      <c r="A7" s="584"/>
      <c r="B7" s="584"/>
      <c r="C7" s="584"/>
      <c r="D7" s="590"/>
      <c r="E7" s="590"/>
      <c r="F7" s="584"/>
      <c r="G7" s="584" t="s">
        <v>423</v>
      </c>
      <c r="H7" s="584" t="s">
        <v>429</v>
      </c>
      <c r="I7" s="584"/>
      <c r="J7" s="590"/>
      <c r="K7" s="584" t="s">
        <v>423</v>
      </c>
      <c r="L7" s="584" t="s">
        <v>17</v>
      </c>
      <c r="M7" s="584"/>
      <c r="N7" s="584" t="s">
        <v>423</v>
      </c>
      <c r="O7" s="584" t="s">
        <v>17</v>
      </c>
      <c r="P7" s="584"/>
      <c r="Q7" s="584" t="s">
        <v>423</v>
      </c>
      <c r="R7" s="584" t="s">
        <v>17</v>
      </c>
      <c r="S7" s="584"/>
      <c r="T7" s="584" t="s">
        <v>423</v>
      </c>
      <c r="U7" s="584" t="s">
        <v>17</v>
      </c>
      <c r="V7" s="584"/>
      <c r="W7" s="584"/>
      <c r="X7" s="584"/>
    </row>
    <row r="8" spans="1:27" s="397" customFormat="1" ht="16.5" customHeight="1">
      <c r="A8" s="584"/>
      <c r="B8" s="584"/>
      <c r="C8" s="584"/>
      <c r="D8" s="590"/>
      <c r="E8" s="590"/>
      <c r="F8" s="584"/>
      <c r="G8" s="584"/>
      <c r="H8" s="584" t="s">
        <v>430</v>
      </c>
      <c r="I8" s="584" t="s">
        <v>20</v>
      </c>
      <c r="J8" s="590"/>
      <c r="K8" s="584"/>
      <c r="L8" s="584" t="s">
        <v>430</v>
      </c>
      <c r="M8" s="584" t="s">
        <v>20</v>
      </c>
      <c r="N8" s="584"/>
      <c r="O8" s="584" t="s">
        <v>430</v>
      </c>
      <c r="P8" s="584" t="s">
        <v>20</v>
      </c>
      <c r="Q8" s="584"/>
      <c r="R8" s="584" t="s">
        <v>430</v>
      </c>
      <c r="S8" s="584" t="s">
        <v>20</v>
      </c>
      <c r="T8" s="584"/>
      <c r="U8" s="584" t="s">
        <v>430</v>
      </c>
      <c r="V8" s="584" t="s">
        <v>20</v>
      </c>
      <c r="W8" s="584"/>
      <c r="X8" s="584"/>
    </row>
    <row r="9" spans="1:27" s="397" customFormat="1" ht="58.5" customHeight="1">
      <c r="A9" s="584"/>
      <c r="B9" s="584"/>
      <c r="C9" s="584"/>
      <c r="D9" s="591"/>
      <c r="E9" s="591"/>
      <c r="F9" s="584"/>
      <c r="G9" s="584"/>
      <c r="H9" s="584"/>
      <c r="I9" s="584"/>
      <c r="J9" s="591"/>
      <c r="K9" s="584"/>
      <c r="L9" s="584"/>
      <c r="M9" s="584"/>
      <c r="N9" s="584"/>
      <c r="O9" s="584"/>
      <c r="P9" s="584"/>
      <c r="Q9" s="584"/>
      <c r="R9" s="584"/>
      <c r="S9" s="584"/>
      <c r="T9" s="584"/>
      <c r="U9" s="584"/>
      <c r="V9" s="584"/>
      <c r="W9" s="584"/>
      <c r="X9" s="584"/>
    </row>
    <row r="10" spans="1:27" s="397" customFormat="1" ht="28.5" customHeight="1">
      <c r="A10" s="400"/>
      <c r="B10" s="399" t="s">
        <v>166</v>
      </c>
      <c r="C10" s="399"/>
      <c r="D10" s="399"/>
      <c r="E10" s="399"/>
      <c r="F10" s="399"/>
      <c r="G10" s="439">
        <f>G11</f>
        <v>1278317</v>
      </c>
      <c r="H10" s="439">
        <f t="shared" ref="H10:V10" si="0">H11</f>
        <v>1195317</v>
      </c>
      <c r="I10" s="439">
        <f t="shared" si="0"/>
        <v>83000</v>
      </c>
      <c r="J10" s="439">
        <f t="shared" si="0"/>
        <v>568044</v>
      </c>
      <c r="K10" s="439">
        <f t="shared" si="0"/>
        <v>422011</v>
      </c>
      <c r="L10" s="439">
        <f t="shared" si="0"/>
        <v>395411</v>
      </c>
      <c r="M10" s="439">
        <f t="shared" si="0"/>
        <v>26600</v>
      </c>
      <c r="N10" s="439">
        <f t="shared" si="0"/>
        <v>895345</v>
      </c>
      <c r="O10" s="439">
        <f t="shared" si="0"/>
        <v>826345</v>
      </c>
      <c r="P10" s="439">
        <f t="shared" si="0"/>
        <v>69000</v>
      </c>
      <c r="Q10" s="439">
        <f t="shared" si="0"/>
        <v>257000</v>
      </c>
      <c r="R10" s="439">
        <f t="shared" si="0"/>
        <v>249000</v>
      </c>
      <c r="S10" s="439">
        <f t="shared" si="0"/>
        <v>8000</v>
      </c>
      <c r="T10" s="439">
        <f t="shared" si="0"/>
        <v>249000</v>
      </c>
      <c r="U10" s="439">
        <f t="shared" si="0"/>
        <v>249000</v>
      </c>
      <c r="V10" s="439">
        <f t="shared" si="0"/>
        <v>0</v>
      </c>
      <c r="W10" s="399"/>
      <c r="X10" s="400"/>
    </row>
    <row r="11" spans="1:27" s="405" customFormat="1" ht="17.25">
      <c r="A11" s="457" t="s">
        <v>22</v>
      </c>
      <c r="B11" s="291" t="s">
        <v>689</v>
      </c>
      <c r="C11" s="389"/>
      <c r="D11" s="390"/>
      <c r="E11" s="389"/>
      <c r="F11" s="390"/>
      <c r="G11" s="458">
        <f t="shared" ref="G11:V11" si="1">SUM(G12:G21)</f>
        <v>1278317</v>
      </c>
      <c r="H11" s="458">
        <f t="shared" si="1"/>
        <v>1195317</v>
      </c>
      <c r="I11" s="458">
        <f t="shared" si="1"/>
        <v>83000</v>
      </c>
      <c r="J11" s="458">
        <f t="shared" si="1"/>
        <v>568044</v>
      </c>
      <c r="K11" s="458">
        <f t="shared" si="1"/>
        <v>422011</v>
      </c>
      <c r="L11" s="458">
        <f t="shared" si="1"/>
        <v>395411</v>
      </c>
      <c r="M11" s="458">
        <f t="shared" si="1"/>
        <v>26600</v>
      </c>
      <c r="N11" s="458">
        <f t="shared" si="1"/>
        <v>895345</v>
      </c>
      <c r="O11" s="458">
        <f t="shared" si="1"/>
        <v>826345</v>
      </c>
      <c r="P11" s="458">
        <f t="shared" si="1"/>
        <v>69000</v>
      </c>
      <c r="Q11" s="458">
        <f t="shared" si="1"/>
        <v>257000</v>
      </c>
      <c r="R11" s="458">
        <f t="shared" si="1"/>
        <v>249000</v>
      </c>
      <c r="S11" s="458">
        <f t="shared" si="1"/>
        <v>8000</v>
      </c>
      <c r="T11" s="458">
        <f t="shared" si="1"/>
        <v>249000</v>
      </c>
      <c r="U11" s="458">
        <f>SUM(U12:U21)</f>
        <v>249000</v>
      </c>
      <c r="V11" s="458">
        <f t="shared" si="1"/>
        <v>0</v>
      </c>
      <c r="W11" s="459"/>
      <c r="X11" s="291"/>
      <c r="AA11" s="407"/>
    </row>
    <row r="12" spans="1:27" s="405" customFormat="1" ht="38.25">
      <c r="A12" s="285">
        <v>1</v>
      </c>
      <c r="B12" s="279" t="s">
        <v>439</v>
      </c>
      <c r="C12" s="286">
        <v>7619535</v>
      </c>
      <c r="D12" s="274" t="s">
        <v>478</v>
      </c>
      <c r="E12" s="282" t="s">
        <v>90</v>
      </c>
      <c r="F12" s="274" t="s">
        <v>448</v>
      </c>
      <c r="G12" s="275">
        <v>99499</v>
      </c>
      <c r="H12" s="275">
        <v>85499</v>
      </c>
      <c r="I12" s="275">
        <v>14000</v>
      </c>
      <c r="J12" s="275">
        <v>73975</v>
      </c>
      <c r="K12" s="275">
        <v>83285</v>
      </c>
      <c r="L12" s="275">
        <v>69285</v>
      </c>
      <c r="M12" s="275">
        <v>14000</v>
      </c>
      <c r="N12" s="275">
        <v>9300</v>
      </c>
      <c r="O12" s="275">
        <v>9300</v>
      </c>
      <c r="P12" s="275">
        <v>0</v>
      </c>
      <c r="Q12" s="275">
        <v>9300</v>
      </c>
      <c r="R12" s="275">
        <v>9300</v>
      </c>
      <c r="S12" s="275">
        <v>0</v>
      </c>
      <c r="T12" s="275">
        <v>9300</v>
      </c>
      <c r="U12" s="275">
        <v>9300</v>
      </c>
      <c r="V12" s="275">
        <v>0</v>
      </c>
      <c r="W12" s="404" t="s">
        <v>437</v>
      </c>
      <c r="X12" s="404"/>
      <c r="Z12" s="407"/>
    </row>
    <row r="13" spans="1:27" s="405" customFormat="1" ht="51">
      <c r="A13" s="285">
        <v>2</v>
      </c>
      <c r="B13" s="279" t="s">
        <v>441</v>
      </c>
      <c r="C13" s="286">
        <v>7784164</v>
      </c>
      <c r="D13" s="274" t="s">
        <v>451</v>
      </c>
      <c r="E13" s="280" t="s">
        <v>452</v>
      </c>
      <c r="F13" s="281" t="s">
        <v>453</v>
      </c>
      <c r="G13" s="275">
        <v>260000</v>
      </c>
      <c r="H13" s="275">
        <v>260000</v>
      </c>
      <c r="I13" s="275">
        <v>0</v>
      </c>
      <c r="J13" s="275">
        <v>170000</v>
      </c>
      <c r="K13" s="275">
        <v>143000</v>
      </c>
      <c r="L13" s="275">
        <v>143000</v>
      </c>
      <c r="M13" s="275">
        <v>0</v>
      </c>
      <c r="N13" s="275">
        <v>90000</v>
      </c>
      <c r="O13" s="275">
        <v>90000</v>
      </c>
      <c r="P13" s="275">
        <v>0</v>
      </c>
      <c r="Q13" s="275">
        <v>40000</v>
      </c>
      <c r="R13" s="275">
        <v>40000</v>
      </c>
      <c r="S13" s="275">
        <v>0</v>
      </c>
      <c r="T13" s="275">
        <v>40000</v>
      </c>
      <c r="U13" s="275">
        <v>40000</v>
      </c>
      <c r="V13" s="275">
        <v>0</v>
      </c>
      <c r="W13" s="404" t="s">
        <v>437</v>
      </c>
      <c r="X13" s="404"/>
      <c r="Y13" s="407"/>
    </row>
    <row r="14" spans="1:27" s="405" customFormat="1" ht="33">
      <c r="A14" s="285">
        <v>3</v>
      </c>
      <c r="B14" s="409" t="s">
        <v>442</v>
      </c>
      <c r="C14" s="286">
        <v>7837234</v>
      </c>
      <c r="D14" s="274" t="s">
        <v>454</v>
      </c>
      <c r="E14" s="280" t="str">
        <f>+E13</f>
        <v>2019-2021</v>
      </c>
      <c r="F14" s="281" t="s">
        <v>455</v>
      </c>
      <c r="G14" s="275">
        <v>171540</v>
      </c>
      <c r="H14" s="275">
        <v>171540</v>
      </c>
      <c r="I14" s="275">
        <v>0</v>
      </c>
      <c r="J14" s="275">
        <v>55000</v>
      </c>
      <c r="K14" s="275">
        <v>12626</v>
      </c>
      <c r="L14" s="275">
        <v>12626</v>
      </c>
      <c r="M14" s="275">
        <v>0</v>
      </c>
      <c r="N14" s="275">
        <v>116540</v>
      </c>
      <c r="O14" s="275">
        <v>116540</v>
      </c>
      <c r="P14" s="302"/>
      <c r="Q14" s="275">
        <v>10000</v>
      </c>
      <c r="R14" s="275">
        <v>10000</v>
      </c>
      <c r="S14" s="302">
        <v>0</v>
      </c>
      <c r="T14" s="275">
        <f t="shared" ref="T14:T20" si="2">U14+V14</f>
        <v>10000</v>
      </c>
      <c r="U14" s="275">
        <v>10000</v>
      </c>
      <c r="V14" s="302">
        <v>0</v>
      </c>
      <c r="W14" s="404" t="s">
        <v>437</v>
      </c>
      <c r="X14" s="404"/>
      <c r="Y14" s="407"/>
      <c r="Z14" s="410"/>
    </row>
    <row r="15" spans="1:27" s="405" customFormat="1" ht="33">
      <c r="A15" s="285">
        <v>4</v>
      </c>
      <c r="B15" s="409" t="s">
        <v>444</v>
      </c>
      <c r="C15" s="286">
        <v>7815781</v>
      </c>
      <c r="D15" s="274" t="s">
        <v>461</v>
      </c>
      <c r="E15" s="280" t="s">
        <v>452</v>
      </c>
      <c r="F15" s="281" t="s">
        <v>462</v>
      </c>
      <c r="G15" s="280">
        <v>59400</v>
      </c>
      <c r="H15" s="280">
        <v>59400</v>
      </c>
      <c r="I15" s="280">
        <v>0</v>
      </c>
      <c r="J15" s="280">
        <v>30296</v>
      </c>
      <c r="K15" s="275">
        <v>13500</v>
      </c>
      <c r="L15" s="275">
        <v>13500</v>
      </c>
      <c r="M15" s="275">
        <v>0</v>
      </c>
      <c r="N15" s="275">
        <v>29400</v>
      </c>
      <c r="O15" s="275">
        <v>29400</v>
      </c>
      <c r="P15" s="275">
        <v>0</v>
      </c>
      <c r="Q15" s="275">
        <v>21700</v>
      </c>
      <c r="R15" s="275">
        <v>21700</v>
      </c>
      <c r="S15" s="275">
        <v>0</v>
      </c>
      <c r="T15" s="275">
        <v>21700</v>
      </c>
      <c r="U15" s="275">
        <v>21700</v>
      </c>
      <c r="V15" s="275">
        <v>0</v>
      </c>
      <c r="W15" s="404" t="s">
        <v>437</v>
      </c>
      <c r="X15" s="291"/>
      <c r="Z15" s="407"/>
    </row>
    <row r="16" spans="1:27" ht="33">
      <c r="A16" s="285">
        <v>5</v>
      </c>
      <c r="B16" s="279" t="s">
        <v>445</v>
      </c>
      <c r="C16" s="286">
        <v>7833179</v>
      </c>
      <c r="D16" s="412" t="s">
        <v>465</v>
      </c>
      <c r="E16" s="308" t="s">
        <v>466</v>
      </c>
      <c r="F16" s="274" t="s">
        <v>467</v>
      </c>
      <c r="G16" s="275">
        <v>16988</v>
      </c>
      <c r="H16" s="275">
        <v>6988</v>
      </c>
      <c r="I16" s="275">
        <v>10000</v>
      </c>
      <c r="J16" s="275">
        <v>8000</v>
      </c>
      <c r="K16" s="275">
        <v>2600</v>
      </c>
      <c r="L16" s="275">
        <v>0</v>
      </c>
      <c r="M16" s="275">
        <v>2600</v>
      </c>
      <c r="N16" s="275">
        <v>16988</v>
      </c>
      <c r="O16" s="275">
        <v>6988</v>
      </c>
      <c r="P16" s="275">
        <v>10000</v>
      </c>
      <c r="Q16" s="275">
        <v>3000</v>
      </c>
      <c r="R16" s="275">
        <v>3000</v>
      </c>
      <c r="S16" s="275">
        <v>0</v>
      </c>
      <c r="T16" s="275">
        <f t="shared" si="2"/>
        <v>3000</v>
      </c>
      <c r="U16" s="275">
        <v>3000</v>
      </c>
      <c r="V16" s="275">
        <v>0</v>
      </c>
      <c r="W16" s="404" t="s">
        <v>437</v>
      </c>
      <c r="X16" s="404"/>
    </row>
    <row r="17" spans="1:25" s="405" customFormat="1" ht="33">
      <c r="A17" s="285">
        <v>6</v>
      </c>
      <c r="B17" s="279" t="s">
        <v>469</v>
      </c>
      <c r="C17" s="389"/>
      <c r="D17" s="412" t="s">
        <v>461</v>
      </c>
      <c r="E17" s="282" t="s">
        <v>466</v>
      </c>
      <c r="F17" s="274" t="s">
        <v>472</v>
      </c>
      <c r="G17" s="275">
        <v>37567</v>
      </c>
      <c r="H17" s="275">
        <v>17567</v>
      </c>
      <c r="I17" s="275">
        <v>20000</v>
      </c>
      <c r="J17" s="275">
        <v>18000</v>
      </c>
      <c r="K17" s="275">
        <v>10000</v>
      </c>
      <c r="L17" s="275">
        <v>10000</v>
      </c>
      <c r="M17" s="275">
        <v>0</v>
      </c>
      <c r="N17" s="275">
        <v>37567</v>
      </c>
      <c r="O17" s="275">
        <v>17567</v>
      </c>
      <c r="P17" s="275">
        <v>20000</v>
      </c>
      <c r="Q17" s="275">
        <v>13000</v>
      </c>
      <c r="R17" s="275">
        <v>5000</v>
      </c>
      <c r="S17" s="275">
        <v>8000</v>
      </c>
      <c r="T17" s="275">
        <f t="shared" si="2"/>
        <v>5000</v>
      </c>
      <c r="U17" s="275">
        <v>5000</v>
      </c>
      <c r="V17" s="275">
        <v>0</v>
      </c>
      <c r="W17" s="404" t="s">
        <v>437</v>
      </c>
      <c r="X17" s="404"/>
    </row>
    <row r="18" spans="1:25" s="405" customFormat="1" ht="49.5">
      <c r="A18" s="285">
        <v>7</v>
      </c>
      <c r="B18" s="279" t="s">
        <v>470</v>
      </c>
      <c r="C18" s="389"/>
      <c r="D18" s="412" t="s">
        <v>475</v>
      </c>
      <c r="E18" s="282" t="str">
        <f>+E17</f>
        <v>2020-2022</v>
      </c>
      <c r="F18" s="274" t="s">
        <v>474</v>
      </c>
      <c r="G18" s="275">
        <v>66386</v>
      </c>
      <c r="H18" s="275">
        <v>27386</v>
      </c>
      <c r="I18" s="275">
        <v>39000</v>
      </c>
      <c r="J18" s="275">
        <v>30000</v>
      </c>
      <c r="K18" s="275">
        <v>10000</v>
      </c>
      <c r="L18" s="275"/>
      <c r="M18" s="275">
        <v>10000</v>
      </c>
      <c r="N18" s="275">
        <v>66386</v>
      </c>
      <c r="O18" s="275">
        <v>27386</v>
      </c>
      <c r="P18" s="275">
        <v>39000</v>
      </c>
      <c r="Q18" s="275">
        <v>20000</v>
      </c>
      <c r="R18" s="275">
        <v>20000</v>
      </c>
      <c r="S18" s="275">
        <v>0</v>
      </c>
      <c r="T18" s="275">
        <f t="shared" si="2"/>
        <v>20000</v>
      </c>
      <c r="U18" s="275">
        <v>20000</v>
      </c>
      <c r="V18" s="275">
        <v>0</v>
      </c>
      <c r="W18" s="404" t="s">
        <v>437</v>
      </c>
      <c r="X18" s="404"/>
      <c r="Y18" s="407"/>
    </row>
    <row r="19" spans="1:25" s="464" customFormat="1" ht="49.5">
      <c r="A19" s="285">
        <v>8</v>
      </c>
      <c r="B19" s="460" t="s">
        <v>512</v>
      </c>
      <c r="C19" s="461"/>
      <c r="D19" s="274" t="s">
        <v>513</v>
      </c>
      <c r="E19" s="282">
        <v>2020</v>
      </c>
      <c r="F19" s="274" t="s">
        <v>514</v>
      </c>
      <c r="G19" s="280">
        <v>139494</v>
      </c>
      <c r="H19" s="280">
        <f>+G19</f>
        <v>139494</v>
      </c>
      <c r="I19" s="280">
        <v>0</v>
      </c>
      <c r="J19" s="280">
        <v>37773</v>
      </c>
      <c r="K19" s="280">
        <v>40000</v>
      </c>
      <c r="L19" s="280">
        <f>K19</f>
        <v>40000</v>
      </c>
      <c r="M19" s="280">
        <v>0</v>
      </c>
      <c r="N19" s="280">
        <f>G19-70773+33000</f>
        <v>101721</v>
      </c>
      <c r="O19" s="280">
        <f>+N19</f>
        <v>101721</v>
      </c>
      <c r="P19" s="280">
        <v>0</v>
      </c>
      <c r="Q19" s="280">
        <v>50000</v>
      </c>
      <c r="R19" s="280">
        <v>50000</v>
      </c>
      <c r="S19" s="280">
        <v>0</v>
      </c>
      <c r="T19" s="275">
        <f>U19+V19</f>
        <v>50000</v>
      </c>
      <c r="U19" s="280">
        <f>R19</f>
        <v>50000</v>
      </c>
      <c r="V19" s="280">
        <f>S19</f>
        <v>0</v>
      </c>
      <c r="W19" s="300" t="s">
        <v>518</v>
      </c>
      <c r="X19" s="462"/>
      <c r="Y19" s="463"/>
    </row>
    <row r="20" spans="1:25" s="467" customFormat="1" ht="49.5">
      <c r="A20" s="285">
        <v>9</v>
      </c>
      <c r="B20" s="465" t="s">
        <v>515</v>
      </c>
      <c r="C20" s="282">
        <v>7910292</v>
      </c>
      <c r="D20" s="274" t="s">
        <v>516</v>
      </c>
      <c r="E20" s="282" t="s">
        <v>476</v>
      </c>
      <c r="F20" s="274" t="s">
        <v>517</v>
      </c>
      <c r="G20" s="280">
        <v>78748</v>
      </c>
      <c r="H20" s="280">
        <f>G20</f>
        <v>78748</v>
      </c>
      <c r="I20" s="280">
        <v>0</v>
      </c>
      <c r="J20" s="280">
        <v>40000</v>
      </c>
      <c r="K20" s="280">
        <v>2000</v>
      </c>
      <c r="L20" s="280">
        <f>K20</f>
        <v>2000</v>
      </c>
      <c r="M20" s="280">
        <v>0</v>
      </c>
      <c r="N20" s="280">
        <f>G20</f>
        <v>78748</v>
      </c>
      <c r="O20" s="280">
        <f>N20</f>
        <v>78748</v>
      </c>
      <c r="P20" s="280">
        <v>0</v>
      </c>
      <c r="Q20" s="280">
        <v>10000</v>
      </c>
      <c r="R20" s="280">
        <v>10000</v>
      </c>
      <c r="S20" s="280">
        <v>0</v>
      </c>
      <c r="T20" s="275">
        <f t="shared" si="2"/>
        <v>10000</v>
      </c>
      <c r="U20" s="280">
        <v>10000</v>
      </c>
      <c r="V20" s="280">
        <f>S20</f>
        <v>0</v>
      </c>
      <c r="W20" s="300" t="s">
        <v>518</v>
      </c>
      <c r="X20" s="462"/>
      <c r="Y20" s="466"/>
    </row>
    <row r="21" spans="1:25" s="467" customFormat="1" ht="33">
      <c r="A21" s="285">
        <v>10</v>
      </c>
      <c r="B21" s="465" t="s">
        <v>542</v>
      </c>
      <c r="C21" s="282"/>
      <c r="D21" s="274" t="s">
        <v>33</v>
      </c>
      <c r="E21" s="282" t="s">
        <v>544</v>
      </c>
      <c r="F21" s="274" t="s">
        <v>543</v>
      </c>
      <c r="G21" s="280">
        <v>348695</v>
      </c>
      <c r="H21" s="280">
        <f>G21</f>
        <v>348695</v>
      </c>
      <c r="I21" s="280"/>
      <c r="J21" s="280">
        <v>105000</v>
      </c>
      <c r="K21" s="280">
        <v>105000</v>
      </c>
      <c r="L21" s="280">
        <v>105000</v>
      </c>
      <c r="M21" s="280"/>
      <c r="N21" s="280">
        <v>348695</v>
      </c>
      <c r="O21" s="280">
        <f>N21</f>
        <v>348695</v>
      </c>
      <c r="P21" s="280"/>
      <c r="Q21" s="280">
        <v>80000</v>
      </c>
      <c r="R21" s="280">
        <v>80000</v>
      </c>
      <c r="S21" s="280">
        <v>0</v>
      </c>
      <c r="T21" s="280">
        <v>80000</v>
      </c>
      <c r="U21" s="280">
        <v>80000</v>
      </c>
      <c r="V21" s="280">
        <v>0</v>
      </c>
      <c r="W21" s="300" t="s">
        <v>175</v>
      </c>
      <c r="X21" s="462"/>
      <c r="Y21" s="466"/>
    </row>
  </sheetData>
  <mergeCells count="38">
    <mergeCell ref="L7:M7"/>
    <mergeCell ref="N7:N9"/>
    <mergeCell ref="O7:P7"/>
    <mergeCell ref="Q7:Q9"/>
    <mergeCell ref="H8:H9"/>
    <mergeCell ref="I8:I9"/>
    <mergeCell ref="L8:L9"/>
    <mergeCell ref="M8:M9"/>
    <mergeCell ref="O8:O9"/>
    <mergeCell ref="P8:P9"/>
    <mergeCell ref="J5:J9"/>
    <mergeCell ref="N5:P6"/>
    <mergeCell ref="F6:F9"/>
    <mergeCell ref="G6:I6"/>
    <mergeCell ref="G7:G9"/>
    <mergeCell ref="H7:I7"/>
    <mergeCell ref="K7:K9"/>
    <mergeCell ref="S8:S9"/>
    <mergeCell ref="U8:U9"/>
    <mergeCell ref="V8:V9"/>
    <mergeCell ref="Q5:S6"/>
    <mergeCell ref="X5:X9"/>
    <mergeCell ref="A3:X3"/>
    <mergeCell ref="A2:X2"/>
    <mergeCell ref="V4:X4"/>
    <mergeCell ref="A5:A9"/>
    <mergeCell ref="B5:B9"/>
    <mergeCell ref="C5:C9"/>
    <mergeCell ref="D5:D9"/>
    <mergeCell ref="E5:E9"/>
    <mergeCell ref="F5:I5"/>
    <mergeCell ref="K5:M6"/>
    <mergeCell ref="T5:V6"/>
    <mergeCell ref="W5:W9"/>
    <mergeCell ref="R7:S7"/>
    <mergeCell ref="T7:T9"/>
    <mergeCell ref="U7:V7"/>
    <mergeCell ref="R8:R9"/>
  </mergeCells>
  <pageMargins left="0.17" right="0.16" top="0.57999999999999996" bottom="0.38" header="0.49" footer="0.36"/>
  <pageSetup paperSize="9" scale="66"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6"/>
  <sheetViews>
    <sheetView view="pageBreakPreview" zoomScale="70" zoomScaleNormal="70" zoomScaleSheetLayoutView="70" workbookViewId="0">
      <pane xSplit="2" ySplit="9" topLeftCell="C10" activePane="bottomRight" state="frozen"/>
      <selection pane="topRight" activeCell="C1" sqref="C1"/>
      <selection pane="bottomLeft" activeCell="A10" sqref="A10"/>
      <selection pane="bottomRight" activeCell="A3" sqref="A3:U3"/>
    </sheetView>
  </sheetViews>
  <sheetFormatPr defaultColWidth="7.875" defaultRowHeight="16.5"/>
  <cols>
    <col min="1" max="1" width="4.875" style="413" customWidth="1"/>
    <col min="2" max="2" width="31.875" style="413" customWidth="1"/>
    <col min="3" max="3" width="8.125" style="414" customWidth="1"/>
    <col min="4" max="4" width="14" style="414" customWidth="1"/>
    <col min="5" max="5" width="10.125" style="414" bestFit="1" customWidth="1"/>
    <col min="6" max="7" width="9.875" style="414" bestFit="1" customWidth="1"/>
    <col min="8" max="8" width="10.5" style="414" hidden="1" customWidth="1"/>
    <col min="9" max="9" width="9.875" style="414" hidden="1" customWidth="1"/>
    <col min="10" max="10" width="9.75" style="414" hidden="1" customWidth="1"/>
    <col min="11" max="12" width="11.375" style="414" bestFit="1" customWidth="1"/>
    <col min="13" max="13" width="10.125" style="414" bestFit="1" customWidth="1"/>
    <col min="14" max="14" width="10.125" style="414" hidden="1" customWidth="1"/>
    <col min="15" max="15" width="9.625" style="414" hidden="1" customWidth="1"/>
    <col min="16" max="16" width="9.75" style="414" hidden="1" customWidth="1"/>
    <col min="17" max="17" width="10.125" style="414" bestFit="1" customWidth="1"/>
    <col min="18" max="18" width="11.625" style="414" customWidth="1"/>
    <col min="19" max="19" width="11.75" style="414" customWidth="1"/>
    <col min="20" max="20" width="14.25" style="414" customWidth="1"/>
    <col min="21" max="21" width="9.125" style="413" customWidth="1"/>
    <col min="22" max="22" width="9.25" style="413" bestFit="1" customWidth="1"/>
    <col min="23" max="16384" width="7.875" style="413"/>
  </cols>
  <sheetData>
    <row r="1" spans="1:22" s="395" customFormat="1" ht="20.25">
      <c r="C1" s="394"/>
      <c r="D1" s="394"/>
      <c r="E1" s="394"/>
      <c r="F1" s="394"/>
      <c r="G1" s="394"/>
      <c r="H1" s="394"/>
      <c r="I1" s="394"/>
      <c r="J1" s="394"/>
      <c r="K1" s="394"/>
      <c r="L1" s="394"/>
      <c r="M1" s="394"/>
      <c r="N1" s="396"/>
      <c r="O1" s="396"/>
      <c r="P1" s="396"/>
      <c r="Q1" s="396"/>
      <c r="R1" s="396"/>
      <c r="S1" s="396"/>
      <c r="T1" s="396"/>
      <c r="U1" s="396"/>
    </row>
    <row r="2" spans="1:22" s="415" customFormat="1" ht="20.25">
      <c r="A2" s="585" t="str">
        <f>'B2-TWTN'!A3:R3</f>
        <v>DANH MỤC DỰ ÁN ĐANG TRIỂN KHAI</v>
      </c>
      <c r="B2" s="585"/>
      <c r="C2" s="585"/>
      <c r="D2" s="585"/>
      <c r="E2" s="585"/>
      <c r="F2" s="585"/>
      <c r="G2" s="585"/>
      <c r="H2" s="585"/>
      <c r="I2" s="585"/>
      <c r="J2" s="585"/>
      <c r="K2" s="585"/>
      <c r="L2" s="585"/>
      <c r="M2" s="585"/>
      <c r="N2" s="585"/>
      <c r="O2" s="585"/>
      <c r="P2" s="585"/>
      <c r="Q2" s="585"/>
      <c r="R2" s="585"/>
      <c r="S2" s="585"/>
      <c r="T2" s="585"/>
      <c r="U2" s="585"/>
    </row>
    <row r="3" spans="1:22" s="415" customFormat="1" ht="20.25">
      <c r="A3" s="631" t="str">
        <f>'B7.7-GTVT'!A3:X3</f>
        <v>(Kèm theo Quyết định số 3533/QĐ-UBND ngày 24/12/2021 của UBND tỉnh)</v>
      </c>
      <c r="B3" s="586"/>
      <c r="C3" s="586"/>
      <c r="D3" s="586"/>
      <c r="E3" s="586"/>
      <c r="F3" s="586"/>
      <c r="G3" s="586"/>
      <c r="H3" s="586"/>
      <c r="I3" s="586"/>
      <c r="J3" s="586"/>
      <c r="K3" s="586"/>
      <c r="L3" s="586"/>
      <c r="M3" s="586"/>
      <c r="N3" s="586"/>
      <c r="O3" s="586"/>
      <c r="P3" s="586"/>
      <c r="Q3" s="586"/>
      <c r="R3" s="586"/>
      <c r="S3" s="586"/>
      <c r="T3" s="586"/>
      <c r="U3" s="586"/>
    </row>
    <row r="4" spans="1:22" s="415" customFormat="1" ht="20.25">
      <c r="C4" s="416"/>
      <c r="D4" s="416"/>
      <c r="E4" s="416"/>
      <c r="F4" s="416"/>
      <c r="G4" s="416"/>
      <c r="H4" s="416"/>
      <c r="I4" s="416"/>
      <c r="J4" s="416"/>
      <c r="K4" s="416"/>
      <c r="L4" s="416"/>
      <c r="M4" s="416"/>
      <c r="N4" s="416"/>
      <c r="O4" s="416"/>
      <c r="P4" s="416"/>
      <c r="Q4" s="416"/>
      <c r="R4" s="416"/>
      <c r="S4" s="632" t="s">
        <v>425</v>
      </c>
      <c r="T4" s="632"/>
      <c r="U4" s="632"/>
    </row>
    <row r="5" spans="1:22" s="397" customFormat="1" ht="27" customHeight="1">
      <c r="A5" s="584" t="s">
        <v>0</v>
      </c>
      <c r="B5" s="584" t="s">
        <v>426</v>
      </c>
      <c r="C5" s="589" t="s">
        <v>4</v>
      </c>
      <c r="D5" s="584" t="s">
        <v>733</v>
      </c>
      <c r="E5" s="584"/>
      <c r="F5" s="584"/>
      <c r="G5" s="584"/>
      <c r="H5" s="584" t="s">
        <v>434</v>
      </c>
      <c r="I5" s="584"/>
      <c r="J5" s="584"/>
      <c r="K5" s="584" t="s">
        <v>728</v>
      </c>
      <c r="L5" s="584"/>
      <c r="M5" s="584"/>
      <c r="N5" s="584" t="s">
        <v>435</v>
      </c>
      <c r="O5" s="584"/>
      <c r="P5" s="584"/>
      <c r="Q5" s="584" t="s">
        <v>575</v>
      </c>
      <c r="R5" s="584"/>
      <c r="S5" s="584"/>
      <c r="T5" s="584" t="s">
        <v>9</v>
      </c>
      <c r="U5" s="584" t="s">
        <v>10</v>
      </c>
    </row>
    <row r="6" spans="1:22" s="397" customFormat="1">
      <c r="A6" s="584"/>
      <c r="B6" s="584"/>
      <c r="C6" s="590"/>
      <c r="D6" s="584" t="s">
        <v>428</v>
      </c>
      <c r="E6" s="584" t="s">
        <v>422</v>
      </c>
      <c r="F6" s="584"/>
      <c r="G6" s="584"/>
      <c r="H6" s="584"/>
      <c r="I6" s="584"/>
      <c r="J6" s="584"/>
      <c r="K6" s="584"/>
      <c r="L6" s="584"/>
      <c r="M6" s="584"/>
      <c r="N6" s="584"/>
      <c r="O6" s="584"/>
      <c r="P6" s="584"/>
      <c r="Q6" s="584"/>
      <c r="R6" s="584"/>
      <c r="S6" s="584"/>
      <c r="T6" s="584"/>
      <c r="U6" s="584"/>
    </row>
    <row r="7" spans="1:22" s="397" customFormat="1" ht="16.5" customHeight="1">
      <c r="A7" s="584"/>
      <c r="B7" s="584"/>
      <c r="C7" s="590"/>
      <c r="D7" s="584"/>
      <c r="E7" s="584" t="s">
        <v>423</v>
      </c>
      <c r="F7" s="584" t="s">
        <v>429</v>
      </c>
      <c r="G7" s="584"/>
      <c r="H7" s="584" t="s">
        <v>423</v>
      </c>
      <c r="I7" s="584" t="s">
        <v>17</v>
      </c>
      <c r="J7" s="584"/>
      <c r="K7" s="584" t="s">
        <v>423</v>
      </c>
      <c r="L7" s="584" t="s">
        <v>17</v>
      </c>
      <c r="M7" s="584"/>
      <c r="N7" s="584" t="s">
        <v>423</v>
      </c>
      <c r="O7" s="584" t="s">
        <v>17</v>
      </c>
      <c r="P7" s="584"/>
      <c r="Q7" s="584" t="s">
        <v>423</v>
      </c>
      <c r="R7" s="584" t="s">
        <v>17</v>
      </c>
      <c r="S7" s="584"/>
      <c r="T7" s="584"/>
      <c r="U7" s="584"/>
    </row>
    <row r="8" spans="1:22" s="397" customFormat="1" ht="16.5" customHeight="1">
      <c r="A8" s="584"/>
      <c r="B8" s="584"/>
      <c r="C8" s="590"/>
      <c r="D8" s="584"/>
      <c r="E8" s="584"/>
      <c r="F8" s="584" t="s">
        <v>430</v>
      </c>
      <c r="G8" s="584" t="s">
        <v>20</v>
      </c>
      <c r="H8" s="584"/>
      <c r="I8" s="584" t="s">
        <v>430</v>
      </c>
      <c r="J8" s="584" t="s">
        <v>20</v>
      </c>
      <c r="K8" s="584"/>
      <c r="L8" s="584" t="s">
        <v>430</v>
      </c>
      <c r="M8" s="584" t="s">
        <v>20</v>
      </c>
      <c r="N8" s="584"/>
      <c r="O8" s="584" t="s">
        <v>430</v>
      </c>
      <c r="P8" s="584" t="s">
        <v>20</v>
      </c>
      <c r="Q8" s="584"/>
      <c r="R8" s="584" t="s">
        <v>430</v>
      </c>
      <c r="S8" s="584" t="s">
        <v>20</v>
      </c>
      <c r="T8" s="584"/>
      <c r="U8" s="584"/>
    </row>
    <row r="9" spans="1:22" s="397" customFormat="1" ht="58.5" customHeight="1">
      <c r="A9" s="584"/>
      <c r="B9" s="584"/>
      <c r="C9" s="591"/>
      <c r="D9" s="584"/>
      <c r="E9" s="584"/>
      <c r="F9" s="584"/>
      <c r="G9" s="584"/>
      <c r="H9" s="584"/>
      <c r="I9" s="584"/>
      <c r="J9" s="584"/>
      <c r="K9" s="584"/>
      <c r="L9" s="584"/>
      <c r="M9" s="584"/>
      <c r="N9" s="584"/>
      <c r="O9" s="584"/>
      <c r="P9" s="584"/>
      <c r="Q9" s="584"/>
      <c r="R9" s="584"/>
      <c r="S9" s="584"/>
      <c r="T9" s="584"/>
      <c r="U9" s="584"/>
    </row>
    <row r="10" spans="1:22" s="397" customFormat="1" ht="28.5" customHeight="1">
      <c r="A10" s="400"/>
      <c r="B10" s="399" t="s">
        <v>166</v>
      </c>
      <c r="C10" s="399"/>
      <c r="D10" s="399"/>
      <c r="E10" s="439">
        <f>E11</f>
        <v>79033</v>
      </c>
      <c r="F10" s="439">
        <f t="shared" ref="F10:S10" si="0">F11</f>
        <v>49091</v>
      </c>
      <c r="G10" s="439">
        <f t="shared" si="0"/>
        <v>29942</v>
      </c>
      <c r="H10" s="439">
        <f t="shared" si="0"/>
        <v>25300</v>
      </c>
      <c r="I10" s="439">
        <f t="shared" si="0"/>
        <v>25300</v>
      </c>
      <c r="J10" s="439">
        <f t="shared" si="0"/>
        <v>0</v>
      </c>
      <c r="K10" s="439">
        <f t="shared" si="0"/>
        <v>79033</v>
      </c>
      <c r="L10" s="439">
        <f t="shared" si="0"/>
        <v>49091</v>
      </c>
      <c r="M10" s="439">
        <f t="shared" si="0"/>
        <v>29942</v>
      </c>
      <c r="N10" s="439">
        <f t="shared" si="0"/>
        <v>14100</v>
      </c>
      <c r="O10" s="439">
        <f t="shared" si="0"/>
        <v>14100</v>
      </c>
      <c r="P10" s="439">
        <f t="shared" si="0"/>
        <v>0</v>
      </c>
      <c r="Q10" s="439">
        <f t="shared" si="0"/>
        <v>9100</v>
      </c>
      <c r="R10" s="439">
        <f t="shared" si="0"/>
        <v>14100</v>
      </c>
      <c r="S10" s="439">
        <f t="shared" si="0"/>
        <v>0</v>
      </c>
      <c r="T10" s="399"/>
      <c r="U10" s="400"/>
    </row>
    <row r="11" spans="1:22" s="397" customFormat="1" ht="23.25" customHeight="1">
      <c r="A11" s="401" t="s">
        <v>26</v>
      </c>
      <c r="B11" s="440" t="s">
        <v>433</v>
      </c>
      <c r="C11" s="401"/>
      <c r="D11" s="401"/>
      <c r="E11" s="402">
        <f t="shared" ref="E11:S11" si="1">SUM(E12:E16)</f>
        <v>79033</v>
      </c>
      <c r="F11" s="402">
        <f t="shared" si="1"/>
        <v>49091</v>
      </c>
      <c r="G11" s="402">
        <f t="shared" si="1"/>
        <v>29942</v>
      </c>
      <c r="H11" s="402">
        <f t="shared" si="1"/>
        <v>25300</v>
      </c>
      <c r="I11" s="402">
        <f t="shared" si="1"/>
        <v>25300</v>
      </c>
      <c r="J11" s="402">
        <f t="shared" si="1"/>
        <v>0</v>
      </c>
      <c r="K11" s="402">
        <f t="shared" si="1"/>
        <v>79033</v>
      </c>
      <c r="L11" s="402">
        <f t="shared" si="1"/>
        <v>49091</v>
      </c>
      <c r="M11" s="402">
        <f t="shared" si="1"/>
        <v>29942</v>
      </c>
      <c r="N11" s="402">
        <f t="shared" si="1"/>
        <v>14100</v>
      </c>
      <c r="O11" s="402">
        <f t="shared" si="1"/>
        <v>14100</v>
      </c>
      <c r="P11" s="402">
        <f t="shared" si="1"/>
        <v>0</v>
      </c>
      <c r="Q11" s="402">
        <f t="shared" si="1"/>
        <v>9100</v>
      </c>
      <c r="R11" s="402">
        <f>SUM(R12:R16)</f>
        <v>14100</v>
      </c>
      <c r="S11" s="402">
        <f t="shared" si="1"/>
        <v>0</v>
      </c>
      <c r="T11" s="404"/>
      <c r="U11" s="440"/>
    </row>
    <row r="12" spans="1:22" s="405" customFormat="1" ht="49.5" customHeight="1">
      <c r="A12" s="285">
        <v>1</v>
      </c>
      <c r="B12" s="320" t="s">
        <v>545</v>
      </c>
      <c r="C12" s="282">
        <v>2021</v>
      </c>
      <c r="D12" s="274" t="s">
        <v>548</v>
      </c>
      <c r="E12" s="322">
        <v>7700</v>
      </c>
      <c r="F12" s="322">
        <f>E12</f>
        <v>7700</v>
      </c>
      <c r="G12" s="322"/>
      <c r="H12" s="322">
        <v>5750</v>
      </c>
      <c r="I12" s="322">
        <v>5750</v>
      </c>
      <c r="J12" s="322"/>
      <c r="K12" s="322">
        <v>7700</v>
      </c>
      <c r="L12" s="322">
        <f>K12</f>
        <v>7700</v>
      </c>
      <c r="M12" s="322"/>
      <c r="N12" s="322">
        <f>O12</f>
        <v>1100</v>
      </c>
      <c r="O12" s="322">
        <v>1100</v>
      </c>
      <c r="P12" s="322"/>
      <c r="Q12" s="322">
        <f>R12</f>
        <v>1100</v>
      </c>
      <c r="R12" s="322">
        <f>O12</f>
        <v>1100</v>
      </c>
      <c r="S12" s="322"/>
      <c r="T12" s="282" t="s">
        <v>551</v>
      </c>
      <c r="U12" s="282"/>
    </row>
    <row r="13" spans="1:22" s="405" customFormat="1" ht="47.25" customHeight="1">
      <c r="A13" s="285">
        <v>2</v>
      </c>
      <c r="B13" s="320" t="s">
        <v>546</v>
      </c>
      <c r="C13" s="282">
        <v>2021</v>
      </c>
      <c r="D13" s="274" t="s">
        <v>549</v>
      </c>
      <c r="E13" s="322">
        <v>48942</v>
      </c>
      <c r="F13" s="322">
        <v>19000</v>
      </c>
      <c r="G13" s="322">
        <f>E13-F13</f>
        <v>29942</v>
      </c>
      <c r="H13" s="322">
        <v>8550</v>
      </c>
      <c r="I13" s="322">
        <v>8550</v>
      </c>
      <c r="J13" s="322"/>
      <c r="K13" s="322">
        <v>48942</v>
      </c>
      <c r="L13" s="322">
        <v>19000</v>
      </c>
      <c r="M13" s="322">
        <f>K13-L13</f>
        <v>29942</v>
      </c>
      <c r="N13" s="322">
        <v>5000</v>
      </c>
      <c r="O13" s="322">
        <v>5000</v>
      </c>
      <c r="P13" s="322"/>
      <c r="Q13" s="322"/>
      <c r="R13" s="322">
        <f>O13</f>
        <v>5000</v>
      </c>
      <c r="S13" s="322"/>
      <c r="T13" s="282" t="s">
        <v>551</v>
      </c>
      <c r="U13" s="274" t="s">
        <v>552</v>
      </c>
      <c r="V13" s="441"/>
    </row>
    <row r="14" spans="1:22" s="405" customFormat="1" ht="47.25">
      <c r="A14" s="285">
        <v>3</v>
      </c>
      <c r="B14" s="320" t="s">
        <v>547</v>
      </c>
      <c r="C14" s="282">
        <v>2021</v>
      </c>
      <c r="D14" s="274" t="s">
        <v>550</v>
      </c>
      <c r="E14" s="322">
        <v>10409</v>
      </c>
      <c r="F14" s="322">
        <f>E14</f>
        <v>10409</v>
      </c>
      <c r="G14" s="322"/>
      <c r="H14" s="322">
        <v>5000</v>
      </c>
      <c r="I14" s="322">
        <v>5000</v>
      </c>
      <c r="J14" s="322"/>
      <c r="K14" s="322">
        <v>10409</v>
      </c>
      <c r="L14" s="322">
        <f>K14</f>
        <v>10409</v>
      </c>
      <c r="M14" s="322"/>
      <c r="N14" s="322">
        <f>O14</f>
        <v>4000</v>
      </c>
      <c r="O14" s="322">
        <v>4000</v>
      </c>
      <c r="P14" s="322"/>
      <c r="Q14" s="322">
        <f>R14</f>
        <v>4000</v>
      </c>
      <c r="R14" s="322">
        <f>O14</f>
        <v>4000</v>
      </c>
      <c r="S14" s="322"/>
      <c r="T14" s="282" t="s">
        <v>551</v>
      </c>
      <c r="U14" s="282"/>
    </row>
    <row r="15" spans="1:22" s="405" customFormat="1" ht="78.75">
      <c r="A15" s="285">
        <v>4</v>
      </c>
      <c r="B15" s="320" t="s">
        <v>569</v>
      </c>
      <c r="C15" s="282">
        <v>2021</v>
      </c>
      <c r="D15" s="321" t="s">
        <v>570</v>
      </c>
      <c r="E15" s="322">
        <v>6943</v>
      </c>
      <c r="F15" s="322">
        <f>E15</f>
        <v>6943</v>
      </c>
      <c r="G15" s="308"/>
      <c r="H15" s="322">
        <v>3000</v>
      </c>
      <c r="I15" s="322">
        <v>3000</v>
      </c>
      <c r="J15" s="322"/>
      <c r="K15" s="322">
        <v>6943</v>
      </c>
      <c r="L15" s="322">
        <f>K15</f>
        <v>6943</v>
      </c>
      <c r="M15" s="322"/>
      <c r="N15" s="322">
        <v>2500</v>
      </c>
      <c r="O15" s="322">
        <v>2500</v>
      </c>
      <c r="P15" s="322"/>
      <c r="Q15" s="322">
        <v>2500</v>
      </c>
      <c r="R15" s="322">
        <v>2500</v>
      </c>
      <c r="S15" s="308"/>
      <c r="T15" s="168" t="s">
        <v>174</v>
      </c>
      <c r="U15" s="291"/>
    </row>
    <row r="16" spans="1:22" ht="59.25" customHeight="1">
      <c r="A16" s="329">
        <v>5</v>
      </c>
      <c r="B16" s="368" t="s">
        <v>573</v>
      </c>
      <c r="C16" s="304">
        <v>2021</v>
      </c>
      <c r="D16" s="360" t="s">
        <v>574</v>
      </c>
      <c r="E16" s="369">
        <v>5039</v>
      </c>
      <c r="F16" s="369">
        <v>5039</v>
      </c>
      <c r="G16" s="392"/>
      <c r="H16" s="369">
        <v>3000</v>
      </c>
      <c r="I16" s="369">
        <v>3000</v>
      </c>
      <c r="J16" s="369"/>
      <c r="K16" s="369">
        <v>5039</v>
      </c>
      <c r="L16" s="369">
        <v>5039</v>
      </c>
      <c r="M16" s="369"/>
      <c r="N16" s="369">
        <v>1500</v>
      </c>
      <c r="O16" s="369">
        <v>1500</v>
      </c>
      <c r="P16" s="369"/>
      <c r="Q16" s="369">
        <v>1500</v>
      </c>
      <c r="R16" s="369">
        <v>1500</v>
      </c>
      <c r="S16" s="392"/>
      <c r="T16" s="294" t="s">
        <v>518</v>
      </c>
      <c r="U16" s="442"/>
    </row>
  </sheetData>
  <mergeCells count="35">
    <mergeCell ref="Q7:Q9"/>
    <mergeCell ref="R7:S7"/>
    <mergeCell ref="O8:O9"/>
    <mergeCell ref="P8:P9"/>
    <mergeCell ref="R8:R9"/>
    <mergeCell ref="S8:S9"/>
    <mergeCell ref="F7:G7"/>
    <mergeCell ref="H7:H9"/>
    <mergeCell ref="I7:J7"/>
    <mergeCell ref="N7:N9"/>
    <mergeCell ref="O7:P7"/>
    <mergeCell ref="F8:F9"/>
    <mergeCell ref="G8:G9"/>
    <mergeCell ref="I8:I9"/>
    <mergeCell ref="J8:J9"/>
    <mergeCell ref="L8:L9"/>
    <mergeCell ref="M8:M9"/>
    <mergeCell ref="K7:K9"/>
    <mergeCell ref="L7:M7"/>
    <mergeCell ref="A3:U3"/>
    <mergeCell ref="A2:U2"/>
    <mergeCell ref="S4:U4"/>
    <mergeCell ref="A5:A9"/>
    <mergeCell ref="B5:B9"/>
    <mergeCell ref="C5:C9"/>
    <mergeCell ref="D5:G5"/>
    <mergeCell ref="H5:J6"/>
    <mergeCell ref="K5:M6"/>
    <mergeCell ref="N5:P6"/>
    <mergeCell ref="Q5:S6"/>
    <mergeCell ref="T5:T9"/>
    <mergeCell ref="U5:U9"/>
    <mergeCell ref="D6:D9"/>
    <mergeCell ref="E6:G6"/>
    <mergeCell ref="E7:E9"/>
  </mergeCells>
  <pageMargins left="0.17" right="0.16" top="0.76" bottom="0.75" header="0.3" footer="0.3"/>
  <pageSetup paperSize="9" scale="76"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4"/>
  <sheetViews>
    <sheetView view="pageBreakPreview" zoomScale="85" zoomScaleNormal="85" zoomScaleSheetLayoutView="85" workbookViewId="0">
      <selection activeCell="A3" sqref="A3:U3"/>
    </sheetView>
  </sheetViews>
  <sheetFormatPr defaultColWidth="7.875" defaultRowHeight="16.5"/>
  <cols>
    <col min="1" max="1" width="4.875" style="413" customWidth="1"/>
    <col min="2" max="2" width="35.125" style="413" customWidth="1"/>
    <col min="3" max="3" width="8.125" style="414" customWidth="1"/>
    <col min="4" max="4" width="10.875" style="414" customWidth="1"/>
    <col min="5" max="7" width="8.5" style="414" customWidth="1"/>
    <col min="8" max="10" width="8.5" style="414" hidden="1" customWidth="1"/>
    <col min="11" max="13" width="8.5" style="414" customWidth="1"/>
    <col min="14" max="16" width="8.5" style="414" hidden="1" customWidth="1"/>
    <col min="17" max="19" width="8.5" style="414" customWidth="1"/>
    <col min="20" max="20" width="16.75" style="414" customWidth="1"/>
    <col min="21" max="21" width="8" style="413" customWidth="1"/>
    <col min="22" max="22" width="14.125" style="413" bestFit="1" customWidth="1"/>
    <col min="23" max="23" width="18.875" style="413" bestFit="1" customWidth="1"/>
    <col min="24" max="16384" width="7.875" style="413"/>
  </cols>
  <sheetData>
    <row r="1" spans="1:22" s="443" customFormat="1" ht="20.25">
      <c r="C1" s="474"/>
      <c r="D1" s="474"/>
      <c r="E1" s="474"/>
      <c r="F1" s="474"/>
      <c r="G1" s="474"/>
      <c r="H1" s="474"/>
      <c r="I1" s="474"/>
      <c r="J1" s="474"/>
      <c r="K1" s="474"/>
      <c r="L1" s="474"/>
      <c r="M1" s="474"/>
      <c r="N1" s="473"/>
      <c r="O1" s="473"/>
      <c r="P1" s="473"/>
      <c r="Q1" s="473"/>
      <c r="R1" s="473"/>
      <c r="S1" s="473"/>
      <c r="T1" s="473"/>
      <c r="U1" s="473"/>
    </row>
    <row r="2" spans="1:22" s="444" customFormat="1" ht="19.5">
      <c r="A2" s="634" t="str">
        <f>'B2-TWTN'!A3:R3</f>
        <v>DANH MỤC DỰ ÁN ĐANG TRIỂN KHAI</v>
      </c>
      <c r="B2" s="634"/>
      <c r="C2" s="634"/>
      <c r="D2" s="634"/>
      <c r="E2" s="634"/>
      <c r="F2" s="634"/>
      <c r="G2" s="634"/>
      <c r="H2" s="634"/>
      <c r="I2" s="634"/>
      <c r="J2" s="634"/>
      <c r="K2" s="634"/>
      <c r="L2" s="634"/>
      <c r="M2" s="634"/>
      <c r="N2" s="634"/>
      <c r="O2" s="634"/>
      <c r="P2" s="634"/>
      <c r="Q2" s="634"/>
      <c r="R2" s="634"/>
      <c r="S2" s="634"/>
      <c r="T2" s="634"/>
      <c r="U2" s="634"/>
    </row>
    <row r="3" spans="1:22" s="444" customFormat="1" ht="19.5">
      <c r="A3" s="633" t="str">
        <f>'B7.7-GTVT'!A3:X3</f>
        <v>(Kèm theo Quyết định số 3533/QĐ-UBND ngày 24/12/2021 của UBND tỉnh)</v>
      </c>
      <c r="B3" s="633"/>
      <c r="C3" s="633"/>
      <c r="D3" s="633"/>
      <c r="E3" s="633"/>
      <c r="F3" s="633"/>
      <c r="G3" s="633"/>
      <c r="H3" s="633"/>
      <c r="I3" s="633"/>
      <c r="J3" s="633"/>
      <c r="K3" s="633"/>
      <c r="L3" s="633"/>
      <c r="M3" s="633"/>
      <c r="N3" s="633"/>
      <c r="O3" s="633"/>
      <c r="P3" s="633"/>
      <c r="Q3" s="633"/>
      <c r="R3" s="633"/>
      <c r="S3" s="633"/>
      <c r="T3" s="633"/>
      <c r="U3" s="633"/>
    </row>
    <row r="4" spans="1:22" s="444" customFormat="1" ht="19.5">
      <c r="C4" s="445"/>
      <c r="D4" s="445"/>
      <c r="E4" s="445"/>
      <c r="F4" s="445"/>
      <c r="G4" s="445"/>
      <c r="H4" s="445"/>
      <c r="I4" s="445"/>
      <c r="J4" s="445"/>
      <c r="K4" s="445"/>
      <c r="L4" s="445"/>
      <c r="M4" s="445"/>
      <c r="N4" s="445"/>
      <c r="O4" s="445"/>
      <c r="P4" s="445"/>
      <c r="Q4" s="445"/>
      <c r="R4" s="445"/>
      <c r="S4" s="635" t="s">
        <v>425</v>
      </c>
      <c r="T4" s="635"/>
      <c r="U4" s="635"/>
    </row>
    <row r="5" spans="1:22" s="397" customFormat="1" ht="27" customHeight="1">
      <c r="A5" s="584" t="s">
        <v>0</v>
      </c>
      <c r="B5" s="584" t="s">
        <v>426</v>
      </c>
      <c r="C5" s="589" t="s">
        <v>4</v>
      </c>
      <c r="D5" s="584" t="s">
        <v>733</v>
      </c>
      <c r="E5" s="584"/>
      <c r="F5" s="584"/>
      <c r="G5" s="584"/>
      <c r="H5" s="584" t="s">
        <v>434</v>
      </c>
      <c r="I5" s="584"/>
      <c r="J5" s="584"/>
      <c r="K5" s="584" t="s">
        <v>728</v>
      </c>
      <c r="L5" s="584"/>
      <c r="M5" s="584"/>
      <c r="N5" s="584" t="s">
        <v>435</v>
      </c>
      <c r="O5" s="584"/>
      <c r="P5" s="584"/>
      <c r="Q5" s="584" t="s">
        <v>575</v>
      </c>
      <c r="R5" s="584"/>
      <c r="S5" s="584"/>
      <c r="T5" s="584" t="s">
        <v>9</v>
      </c>
      <c r="U5" s="584" t="s">
        <v>10</v>
      </c>
    </row>
    <row r="6" spans="1:22" s="397" customFormat="1" ht="23.25" customHeight="1">
      <c r="A6" s="584"/>
      <c r="B6" s="584"/>
      <c r="C6" s="590"/>
      <c r="D6" s="584" t="s">
        <v>428</v>
      </c>
      <c r="E6" s="584" t="s">
        <v>422</v>
      </c>
      <c r="F6" s="584"/>
      <c r="G6" s="584"/>
      <c r="H6" s="584"/>
      <c r="I6" s="584"/>
      <c r="J6" s="584"/>
      <c r="K6" s="584"/>
      <c r="L6" s="584"/>
      <c r="M6" s="584"/>
      <c r="N6" s="584"/>
      <c r="O6" s="584"/>
      <c r="P6" s="584"/>
      <c r="Q6" s="584"/>
      <c r="R6" s="584"/>
      <c r="S6" s="584"/>
      <c r="T6" s="584"/>
      <c r="U6" s="584"/>
    </row>
    <row r="7" spans="1:22" s="397" customFormat="1" ht="16.5" customHeight="1">
      <c r="A7" s="584"/>
      <c r="B7" s="584"/>
      <c r="C7" s="590"/>
      <c r="D7" s="584"/>
      <c r="E7" s="584" t="s">
        <v>423</v>
      </c>
      <c r="F7" s="584" t="s">
        <v>429</v>
      </c>
      <c r="G7" s="584"/>
      <c r="H7" s="584" t="s">
        <v>423</v>
      </c>
      <c r="I7" s="584" t="s">
        <v>17</v>
      </c>
      <c r="J7" s="584"/>
      <c r="K7" s="584" t="s">
        <v>423</v>
      </c>
      <c r="L7" s="584" t="s">
        <v>17</v>
      </c>
      <c r="M7" s="584"/>
      <c r="N7" s="584" t="s">
        <v>423</v>
      </c>
      <c r="O7" s="584" t="s">
        <v>17</v>
      </c>
      <c r="P7" s="584"/>
      <c r="Q7" s="584" t="s">
        <v>423</v>
      </c>
      <c r="R7" s="584" t="s">
        <v>17</v>
      </c>
      <c r="S7" s="584"/>
      <c r="T7" s="584"/>
      <c r="U7" s="584"/>
    </row>
    <row r="8" spans="1:22" s="397" customFormat="1" ht="16.5" customHeight="1">
      <c r="A8" s="584"/>
      <c r="B8" s="584"/>
      <c r="C8" s="590"/>
      <c r="D8" s="584"/>
      <c r="E8" s="584"/>
      <c r="F8" s="584" t="s">
        <v>430</v>
      </c>
      <c r="G8" s="584" t="s">
        <v>20</v>
      </c>
      <c r="H8" s="584"/>
      <c r="I8" s="584" t="s">
        <v>430</v>
      </c>
      <c r="J8" s="584" t="s">
        <v>20</v>
      </c>
      <c r="K8" s="584"/>
      <c r="L8" s="584" t="s">
        <v>430</v>
      </c>
      <c r="M8" s="584" t="s">
        <v>20</v>
      </c>
      <c r="N8" s="584"/>
      <c r="O8" s="584" t="s">
        <v>430</v>
      </c>
      <c r="P8" s="584" t="s">
        <v>20</v>
      </c>
      <c r="Q8" s="584"/>
      <c r="R8" s="584" t="s">
        <v>430</v>
      </c>
      <c r="S8" s="584" t="s">
        <v>20</v>
      </c>
      <c r="T8" s="584"/>
      <c r="U8" s="584"/>
    </row>
    <row r="9" spans="1:22" s="397" customFormat="1" ht="58.5" customHeight="1">
      <c r="A9" s="584"/>
      <c r="B9" s="584"/>
      <c r="C9" s="591"/>
      <c r="D9" s="584"/>
      <c r="E9" s="584"/>
      <c r="F9" s="584"/>
      <c r="G9" s="584"/>
      <c r="H9" s="584"/>
      <c r="I9" s="584"/>
      <c r="J9" s="584"/>
      <c r="K9" s="584"/>
      <c r="L9" s="584"/>
      <c r="M9" s="584"/>
      <c r="N9" s="584"/>
      <c r="O9" s="584"/>
      <c r="P9" s="584"/>
      <c r="Q9" s="584"/>
      <c r="R9" s="584"/>
      <c r="S9" s="584"/>
      <c r="T9" s="584"/>
      <c r="U9" s="584"/>
    </row>
    <row r="10" spans="1:22" s="397" customFormat="1" ht="28.5" customHeight="1">
      <c r="A10" s="400"/>
      <c r="B10" s="399" t="s">
        <v>166</v>
      </c>
      <c r="C10" s="399"/>
      <c r="D10" s="399"/>
      <c r="E10" s="439">
        <f>E11</f>
        <v>21693</v>
      </c>
      <c r="F10" s="439">
        <f t="shared" ref="F10:S10" si="0">F11</f>
        <v>21693</v>
      </c>
      <c r="G10" s="439">
        <f t="shared" si="0"/>
        <v>0</v>
      </c>
      <c r="H10" s="439">
        <f t="shared" si="0"/>
        <v>12652</v>
      </c>
      <c r="I10" s="439">
        <f t="shared" si="0"/>
        <v>12652</v>
      </c>
      <c r="J10" s="439">
        <f t="shared" si="0"/>
        <v>0</v>
      </c>
      <c r="K10" s="439">
        <f t="shared" si="0"/>
        <v>21693</v>
      </c>
      <c r="L10" s="439">
        <f t="shared" si="0"/>
        <v>21693</v>
      </c>
      <c r="M10" s="439">
        <f t="shared" si="0"/>
        <v>0</v>
      </c>
      <c r="N10" s="439">
        <f t="shared" si="0"/>
        <v>4000</v>
      </c>
      <c r="O10" s="439">
        <f t="shared" si="0"/>
        <v>4000</v>
      </c>
      <c r="P10" s="439">
        <f t="shared" si="0"/>
        <v>0</v>
      </c>
      <c r="Q10" s="439">
        <f t="shared" si="0"/>
        <v>4000</v>
      </c>
      <c r="R10" s="439">
        <f t="shared" si="0"/>
        <v>4000</v>
      </c>
      <c r="S10" s="439">
        <f t="shared" si="0"/>
        <v>0</v>
      </c>
      <c r="T10" s="399"/>
      <c r="U10" s="400"/>
    </row>
    <row r="11" spans="1:22" s="397" customFormat="1" ht="23.25" customHeight="1">
      <c r="A11" s="446" t="s">
        <v>22</v>
      </c>
      <c r="B11" s="440" t="s">
        <v>433</v>
      </c>
      <c r="C11" s="401"/>
      <c r="D11" s="401"/>
      <c r="E11" s="447">
        <f>SUM(E12:E14)</f>
        <v>21693</v>
      </c>
      <c r="F11" s="447">
        <f t="shared" ref="F11:S11" si="1">SUM(F12:F14)</f>
        <v>21693</v>
      </c>
      <c r="G11" s="447">
        <f t="shared" si="1"/>
        <v>0</v>
      </c>
      <c r="H11" s="447">
        <f t="shared" si="1"/>
        <v>12652</v>
      </c>
      <c r="I11" s="447">
        <f t="shared" si="1"/>
        <v>12652</v>
      </c>
      <c r="J11" s="447">
        <f t="shared" si="1"/>
        <v>0</v>
      </c>
      <c r="K11" s="447">
        <f t="shared" si="1"/>
        <v>21693</v>
      </c>
      <c r="L11" s="447">
        <f t="shared" si="1"/>
        <v>21693</v>
      </c>
      <c r="M11" s="447">
        <f t="shared" si="1"/>
        <v>0</v>
      </c>
      <c r="N11" s="447">
        <f t="shared" si="1"/>
        <v>4000</v>
      </c>
      <c r="O11" s="447">
        <f t="shared" si="1"/>
        <v>4000</v>
      </c>
      <c r="P11" s="447">
        <f t="shared" si="1"/>
        <v>0</v>
      </c>
      <c r="Q11" s="447">
        <f t="shared" si="1"/>
        <v>4000</v>
      </c>
      <c r="R11" s="447">
        <f>SUM(R12:R14)</f>
        <v>4000</v>
      </c>
      <c r="S11" s="447">
        <f t="shared" si="1"/>
        <v>0</v>
      </c>
      <c r="T11" s="448"/>
      <c r="U11" s="440"/>
    </row>
    <row r="12" spans="1:22" s="405" customFormat="1" ht="49.5">
      <c r="A12" s="285">
        <v>1</v>
      </c>
      <c r="B12" s="320" t="s">
        <v>643</v>
      </c>
      <c r="C12" s="282">
        <v>2021</v>
      </c>
      <c r="D12" s="274" t="s">
        <v>644</v>
      </c>
      <c r="E12" s="322">
        <v>3693</v>
      </c>
      <c r="F12" s="322">
        <f>E12</f>
        <v>3693</v>
      </c>
      <c r="G12" s="322"/>
      <c r="H12" s="322">
        <v>1300</v>
      </c>
      <c r="I12" s="322">
        <v>1300</v>
      </c>
      <c r="J12" s="322"/>
      <c r="K12" s="322">
        <v>3693</v>
      </c>
      <c r="L12" s="322">
        <f>K12</f>
        <v>3693</v>
      </c>
      <c r="M12" s="322"/>
      <c r="N12" s="322">
        <v>1000</v>
      </c>
      <c r="O12" s="322">
        <v>1000</v>
      </c>
      <c r="P12" s="322"/>
      <c r="Q12" s="322">
        <v>1000</v>
      </c>
      <c r="R12" s="322">
        <v>1000</v>
      </c>
      <c r="S12" s="322"/>
      <c r="T12" s="300" t="s">
        <v>518</v>
      </c>
      <c r="U12" s="282"/>
      <c r="V12" s="468"/>
    </row>
    <row r="13" spans="1:22" s="405" customFormat="1" ht="49.5">
      <c r="A13" s="285">
        <v>2</v>
      </c>
      <c r="B13" s="320" t="s">
        <v>647</v>
      </c>
      <c r="C13" s="282">
        <v>2021</v>
      </c>
      <c r="D13" s="274" t="s">
        <v>648</v>
      </c>
      <c r="E13" s="322">
        <v>11696</v>
      </c>
      <c r="F13" s="322">
        <v>11696</v>
      </c>
      <c r="G13" s="322"/>
      <c r="H13" s="322">
        <f>5850+2502</f>
        <v>8352</v>
      </c>
      <c r="I13" s="322">
        <f>H13</f>
        <v>8352</v>
      </c>
      <c r="J13" s="322"/>
      <c r="K13" s="322">
        <v>11696</v>
      </c>
      <c r="L13" s="322">
        <v>11696</v>
      </c>
      <c r="M13" s="322"/>
      <c r="N13" s="322">
        <v>1000</v>
      </c>
      <c r="O13" s="322">
        <v>1000</v>
      </c>
      <c r="P13" s="322"/>
      <c r="Q13" s="322">
        <v>1000</v>
      </c>
      <c r="R13" s="322">
        <v>1000</v>
      </c>
      <c r="S13" s="322"/>
      <c r="T13" s="300" t="s">
        <v>518</v>
      </c>
      <c r="U13" s="282"/>
    </row>
    <row r="14" spans="1:22" s="405" customFormat="1" ht="49.5">
      <c r="A14" s="285">
        <v>3</v>
      </c>
      <c r="B14" s="320" t="s">
        <v>649</v>
      </c>
      <c r="C14" s="282">
        <v>2021</v>
      </c>
      <c r="D14" s="274" t="s">
        <v>650</v>
      </c>
      <c r="E14" s="322">
        <v>6304</v>
      </c>
      <c r="F14" s="322">
        <v>6304</v>
      </c>
      <c r="G14" s="322"/>
      <c r="H14" s="322">
        <v>3000</v>
      </c>
      <c r="I14" s="322">
        <v>3000</v>
      </c>
      <c r="J14" s="322"/>
      <c r="K14" s="322">
        <v>6304</v>
      </c>
      <c r="L14" s="322">
        <v>6304</v>
      </c>
      <c r="M14" s="322"/>
      <c r="N14" s="322">
        <v>2000</v>
      </c>
      <c r="O14" s="322">
        <v>2000</v>
      </c>
      <c r="P14" s="322"/>
      <c r="Q14" s="322">
        <v>2000</v>
      </c>
      <c r="R14" s="322">
        <v>2000</v>
      </c>
      <c r="S14" s="322"/>
      <c r="T14" s="300" t="s">
        <v>651</v>
      </c>
      <c r="U14" s="282"/>
    </row>
  </sheetData>
  <mergeCells count="35">
    <mergeCell ref="O8:O9"/>
    <mergeCell ref="P8:P9"/>
    <mergeCell ref="R8:R9"/>
    <mergeCell ref="S8:S9"/>
    <mergeCell ref="N7:N9"/>
    <mergeCell ref="O7:P7"/>
    <mergeCell ref="Q7:Q9"/>
    <mergeCell ref="R7:S7"/>
    <mergeCell ref="F7:G7"/>
    <mergeCell ref="H7:H9"/>
    <mergeCell ref="I7:J7"/>
    <mergeCell ref="K7:K9"/>
    <mergeCell ref="L7:M7"/>
    <mergeCell ref="F8:F9"/>
    <mergeCell ref="G8:G9"/>
    <mergeCell ref="I8:I9"/>
    <mergeCell ref="J8:J9"/>
    <mergeCell ref="L8:L9"/>
    <mergeCell ref="M8:M9"/>
    <mergeCell ref="A3:U3"/>
    <mergeCell ref="A2:U2"/>
    <mergeCell ref="S4:U4"/>
    <mergeCell ref="A5:A9"/>
    <mergeCell ref="B5:B9"/>
    <mergeCell ref="C5:C9"/>
    <mergeCell ref="D5:G5"/>
    <mergeCell ref="H5:J6"/>
    <mergeCell ref="K5:M6"/>
    <mergeCell ref="N5:P6"/>
    <mergeCell ref="Q5:S6"/>
    <mergeCell ref="T5:T9"/>
    <mergeCell ref="U5:U9"/>
    <mergeCell ref="D6:D9"/>
    <mergeCell ref="E6:G6"/>
    <mergeCell ref="E7:E9"/>
  </mergeCells>
  <pageMargins left="0.23" right="0.18" top="0.52" bottom="0.37" header="0.3" footer="0.3"/>
  <pageSetup paperSize="9" scale="84"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10"/>
  <sheetViews>
    <sheetView view="pageBreakPreview" zoomScale="85" zoomScaleNormal="100" zoomScaleSheetLayoutView="85" workbookViewId="0">
      <selection activeCell="A3" sqref="A3:H3"/>
    </sheetView>
  </sheetViews>
  <sheetFormatPr defaultColWidth="9.875" defaultRowHeight="15.75"/>
  <cols>
    <col min="1" max="1" width="6.375" style="379" customWidth="1"/>
    <col min="2" max="2" width="49.25" style="380" customWidth="1"/>
    <col min="3" max="3" width="17.375" style="378" customWidth="1"/>
    <col min="4" max="4" width="14.625" style="388" customWidth="1"/>
    <col min="5" max="5" width="17" style="379" customWidth="1"/>
    <col min="6" max="6" width="14" style="379" customWidth="1"/>
    <col min="7" max="7" width="16.5" style="379" customWidth="1"/>
    <col min="8" max="8" width="8.125" style="378" bestFit="1" customWidth="1"/>
    <col min="9" max="240" width="9" style="378" customWidth="1"/>
    <col min="241" max="241" width="3.625" style="378" customWidth="1"/>
    <col min="242" max="242" width="46.375" style="378" customWidth="1"/>
    <col min="243" max="245" width="9" style="378" customWidth="1"/>
    <col min="246" max="246" width="8.125" style="378" bestFit="1" customWidth="1"/>
    <col min="247" max="247" width="26.75" style="378" customWidth="1"/>
    <col min="248" max="249" width="9.375" style="378" bestFit="1" customWidth="1"/>
    <col min="250" max="250" width="8.875" style="378" bestFit="1" customWidth="1"/>
    <col min="251" max="252" width="9.375" style="378" bestFit="1" customWidth="1"/>
    <col min="253" max="253" width="8.875" style="378" bestFit="1" customWidth="1"/>
    <col min="254" max="255" width="9.875" style="378" bestFit="1" customWidth="1"/>
  </cols>
  <sheetData>
    <row r="1" spans="1:255" ht="18.75">
      <c r="A1" s="370"/>
      <c r="B1" s="371"/>
      <c r="C1" s="372"/>
      <c r="D1" s="386"/>
      <c r="E1" s="370"/>
      <c r="F1" s="370"/>
      <c r="G1" s="370"/>
      <c r="H1" s="372"/>
      <c r="I1" s="372"/>
      <c r="J1" s="372"/>
      <c r="K1" s="372"/>
      <c r="L1" s="372"/>
      <c r="M1" s="372"/>
      <c r="N1" s="372"/>
      <c r="O1" s="372"/>
      <c r="P1" s="372"/>
      <c r="Q1" s="372"/>
      <c r="R1" s="372"/>
      <c r="S1" s="372"/>
      <c r="T1" s="372"/>
      <c r="U1" s="372"/>
      <c r="V1" s="372"/>
      <c r="W1" s="372"/>
      <c r="X1" s="372"/>
      <c r="Y1" s="372"/>
      <c r="Z1" s="372"/>
      <c r="AA1" s="372"/>
      <c r="AB1" s="372"/>
      <c r="AC1" s="372"/>
      <c r="AD1" s="372"/>
      <c r="AE1" s="372"/>
      <c r="AF1" s="372"/>
      <c r="AG1" s="372"/>
      <c r="AH1" s="372"/>
      <c r="AI1" s="372"/>
      <c r="AJ1" s="372"/>
      <c r="AK1" s="372"/>
      <c r="AL1" s="372"/>
      <c r="AM1" s="372"/>
      <c r="AN1" s="372"/>
      <c r="AO1" s="372"/>
      <c r="AP1" s="372"/>
      <c r="AQ1" s="372"/>
      <c r="AR1" s="372"/>
      <c r="AS1" s="372"/>
      <c r="AT1" s="372"/>
      <c r="AU1" s="372"/>
      <c r="AV1" s="372"/>
      <c r="AW1" s="372"/>
      <c r="AX1" s="372"/>
      <c r="AY1" s="372"/>
      <c r="AZ1" s="372"/>
      <c r="BA1" s="372"/>
      <c r="BB1" s="372"/>
      <c r="BC1" s="372"/>
      <c r="BD1" s="372"/>
      <c r="BE1" s="372"/>
      <c r="BF1" s="372"/>
      <c r="BG1" s="372"/>
      <c r="BH1" s="372"/>
      <c r="BI1" s="372"/>
      <c r="BJ1" s="372"/>
      <c r="BK1" s="372"/>
      <c r="BL1" s="372"/>
      <c r="BM1" s="372"/>
      <c r="BN1" s="372"/>
      <c r="BO1" s="372"/>
      <c r="BP1" s="372"/>
      <c r="BQ1" s="372"/>
      <c r="BR1" s="372"/>
      <c r="BS1" s="372"/>
      <c r="BT1" s="372"/>
      <c r="BU1" s="372"/>
      <c r="BV1" s="372"/>
      <c r="BW1" s="372"/>
      <c r="BX1" s="372"/>
      <c r="BY1" s="372"/>
      <c r="BZ1" s="372"/>
      <c r="CA1" s="372"/>
      <c r="CB1" s="372"/>
      <c r="CC1" s="372"/>
      <c r="CD1" s="372"/>
      <c r="CE1" s="372"/>
      <c r="CF1" s="372"/>
      <c r="CG1" s="372"/>
      <c r="CH1" s="372"/>
      <c r="CI1" s="372"/>
      <c r="CJ1" s="372"/>
      <c r="CK1" s="372"/>
      <c r="CL1" s="372"/>
      <c r="CM1" s="372"/>
      <c r="CN1" s="372"/>
      <c r="CO1" s="372"/>
      <c r="CP1" s="372"/>
      <c r="CQ1" s="372"/>
      <c r="CR1" s="372"/>
      <c r="CS1" s="372"/>
      <c r="CT1" s="372"/>
      <c r="CU1" s="372"/>
      <c r="CV1" s="372"/>
      <c r="CW1" s="372"/>
      <c r="CX1" s="372"/>
      <c r="CY1" s="372"/>
      <c r="CZ1" s="372"/>
      <c r="DA1" s="372"/>
      <c r="DB1" s="372"/>
      <c r="DC1" s="372"/>
      <c r="DD1" s="372"/>
      <c r="DE1" s="372"/>
      <c r="DF1" s="372"/>
      <c r="DG1" s="372"/>
      <c r="DH1" s="372"/>
      <c r="DI1" s="372"/>
      <c r="DJ1" s="372"/>
      <c r="DK1" s="372"/>
      <c r="DL1" s="372"/>
      <c r="DM1" s="372"/>
      <c r="DN1" s="372"/>
      <c r="DO1" s="372"/>
      <c r="DP1" s="372"/>
      <c r="DQ1" s="372"/>
      <c r="DR1" s="372"/>
      <c r="DS1" s="372"/>
      <c r="DT1" s="372"/>
      <c r="DU1" s="372"/>
      <c r="DV1" s="372"/>
      <c r="DW1" s="372"/>
      <c r="DX1" s="372"/>
      <c r="DY1" s="372"/>
      <c r="DZ1" s="372"/>
      <c r="EA1" s="372"/>
      <c r="EB1" s="372"/>
      <c r="EC1" s="372"/>
      <c r="ED1" s="372"/>
      <c r="EE1" s="372"/>
      <c r="EF1" s="372"/>
      <c r="EG1" s="372"/>
      <c r="EH1" s="372"/>
      <c r="EI1" s="372"/>
      <c r="EJ1" s="372"/>
      <c r="EK1" s="372"/>
      <c r="EL1" s="372"/>
      <c r="EM1" s="372"/>
      <c r="EN1" s="372"/>
      <c r="EO1" s="372"/>
      <c r="EP1" s="372"/>
      <c r="EQ1" s="372"/>
      <c r="ER1" s="372"/>
      <c r="ES1" s="372"/>
      <c r="ET1" s="372"/>
      <c r="EU1" s="372"/>
      <c r="EV1" s="372"/>
      <c r="EW1" s="372"/>
      <c r="EX1" s="372"/>
      <c r="EY1" s="372"/>
      <c r="EZ1" s="372"/>
      <c r="FA1" s="372"/>
      <c r="FB1" s="372"/>
      <c r="FC1" s="372"/>
      <c r="FD1" s="372"/>
      <c r="FE1" s="372"/>
      <c r="FF1" s="372"/>
      <c r="FG1" s="372"/>
      <c r="FH1" s="372"/>
      <c r="FI1" s="372"/>
      <c r="FJ1" s="372"/>
      <c r="FK1" s="372"/>
      <c r="FL1" s="372"/>
      <c r="FM1" s="372"/>
      <c r="FN1" s="372"/>
      <c r="FO1" s="372"/>
      <c r="FP1" s="372"/>
      <c r="FQ1" s="372"/>
      <c r="FR1" s="372"/>
      <c r="FS1" s="372"/>
      <c r="FT1" s="372"/>
      <c r="FU1" s="372"/>
      <c r="FV1" s="372"/>
      <c r="FW1" s="372"/>
      <c r="FX1" s="372"/>
      <c r="FY1" s="372"/>
      <c r="FZ1" s="372"/>
      <c r="GA1" s="372"/>
      <c r="GB1" s="372"/>
      <c r="GC1" s="372"/>
      <c r="GD1" s="372"/>
      <c r="GE1" s="372"/>
      <c r="GF1" s="372"/>
      <c r="GG1" s="372"/>
      <c r="GH1" s="372"/>
      <c r="GI1" s="372"/>
      <c r="GJ1" s="372"/>
      <c r="GK1" s="372"/>
      <c r="GL1" s="372"/>
      <c r="GM1" s="372"/>
      <c r="GN1" s="372"/>
      <c r="GO1" s="372"/>
      <c r="GP1" s="372"/>
      <c r="GQ1" s="372"/>
      <c r="GR1" s="372"/>
      <c r="GS1" s="372"/>
      <c r="GT1" s="372"/>
      <c r="GU1" s="372"/>
      <c r="GV1" s="372"/>
      <c r="GW1" s="372"/>
      <c r="GX1" s="372"/>
      <c r="GY1" s="372"/>
      <c r="GZ1" s="372"/>
      <c r="HA1" s="372"/>
      <c r="HB1" s="372"/>
      <c r="HC1" s="372"/>
      <c r="HD1" s="372"/>
      <c r="HE1" s="372"/>
      <c r="HF1" s="372"/>
      <c r="HG1" s="372"/>
      <c r="HH1" s="372"/>
      <c r="HI1" s="372"/>
      <c r="HJ1" s="372"/>
      <c r="HK1" s="372"/>
      <c r="HL1" s="372"/>
      <c r="HM1" s="372"/>
      <c r="HN1" s="372"/>
      <c r="HO1" s="372"/>
      <c r="HP1" s="372"/>
      <c r="HQ1" s="372"/>
      <c r="HR1" s="372"/>
      <c r="HS1" s="372"/>
      <c r="HT1" s="372"/>
      <c r="HU1" s="372"/>
      <c r="HV1" s="372"/>
      <c r="HW1" s="372"/>
      <c r="HX1" s="372"/>
      <c r="HY1" s="372"/>
      <c r="HZ1" s="372"/>
      <c r="IA1" s="372"/>
      <c r="IB1" s="372"/>
      <c r="IC1" s="372"/>
      <c r="ID1" s="372"/>
      <c r="IE1" s="372"/>
      <c r="IF1" s="372"/>
      <c r="IG1" s="372"/>
      <c r="IH1" s="372"/>
      <c r="II1" s="372"/>
      <c r="IJ1" s="372"/>
      <c r="IK1" s="372"/>
      <c r="IL1" s="372"/>
      <c r="IM1" s="372"/>
      <c r="IN1" s="372"/>
      <c r="IO1" s="372"/>
      <c r="IP1" s="372"/>
      <c r="IQ1" s="372"/>
      <c r="IR1" s="372"/>
      <c r="IS1" s="372"/>
      <c r="IT1" s="372"/>
      <c r="IU1" s="372"/>
    </row>
    <row r="2" spans="1:255" ht="18.75">
      <c r="A2" s="638" t="str">
        <f>'B2-TWTN'!A3:R3</f>
        <v>DANH MỤC DỰ ÁN ĐANG TRIỂN KHAI</v>
      </c>
      <c r="B2" s="638"/>
      <c r="C2" s="638"/>
      <c r="D2" s="638"/>
      <c r="E2" s="638"/>
      <c r="F2" s="638"/>
      <c r="G2" s="638"/>
      <c r="H2" s="638"/>
      <c r="I2" s="372"/>
      <c r="J2" s="372"/>
      <c r="K2" s="372"/>
      <c r="L2" s="372"/>
      <c r="M2" s="372"/>
      <c r="N2" s="372"/>
      <c r="O2" s="372"/>
      <c r="P2" s="372"/>
      <c r="Q2" s="372"/>
      <c r="R2" s="372"/>
      <c r="S2" s="372"/>
      <c r="T2" s="372"/>
      <c r="U2" s="372"/>
      <c r="V2" s="372"/>
      <c r="W2" s="372"/>
      <c r="X2" s="372"/>
      <c r="Y2" s="372"/>
      <c r="Z2" s="372"/>
      <c r="AA2" s="372"/>
      <c r="AB2" s="372"/>
      <c r="AC2" s="372"/>
      <c r="AD2" s="372"/>
      <c r="AE2" s="372"/>
      <c r="AF2" s="372"/>
      <c r="AG2" s="372"/>
      <c r="AH2" s="372"/>
      <c r="AI2" s="372"/>
      <c r="AJ2" s="372"/>
      <c r="AK2" s="372"/>
      <c r="AL2" s="372"/>
      <c r="AM2" s="372"/>
      <c r="AN2" s="372"/>
      <c r="AO2" s="372"/>
      <c r="AP2" s="372"/>
      <c r="AQ2" s="372"/>
      <c r="AR2" s="372"/>
      <c r="AS2" s="372"/>
      <c r="AT2" s="372"/>
      <c r="AU2" s="372"/>
      <c r="AV2" s="372"/>
      <c r="AW2" s="372"/>
      <c r="AX2" s="372"/>
      <c r="AY2" s="372"/>
      <c r="AZ2" s="372"/>
      <c r="BA2" s="372"/>
      <c r="BB2" s="372"/>
      <c r="BC2" s="372"/>
      <c r="BD2" s="372"/>
      <c r="BE2" s="372"/>
      <c r="BF2" s="372"/>
      <c r="BG2" s="372"/>
      <c r="BH2" s="372"/>
      <c r="BI2" s="372"/>
      <c r="BJ2" s="372"/>
      <c r="BK2" s="372"/>
      <c r="BL2" s="372"/>
      <c r="BM2" s="372"/>
      <c r="BN2" s="372"/>
      <c r="BO2" s="372"/>
      <c r="BP2" s="372"/>
      <c r="BQ2" s="372"/>
      <c r="BR2" s="372"/>
      <c r="BS2" s="372"/>
      <c r="BT2" s="372"/>
      <c r="BU2" s="372"/>
      <c r="BV2" s="372"/>
      <c r="BW2" s="372"/>
      <c r="BX2" s="372"/>
      <c r="BY2" s="372"/>
      <c r="BZ2" s="372"/>
      <c r="CA2" s="372"/>
      <c r="CB2" s="372"/>
      <c r="CC2" s="372"/>
      <c r="CD2" s="372"/>
      <c r="CE2" s="372"/>
      <c r="CF2" s="372"/>
      <c r="CG2" s="372"/>
      <c r="CH2" s="372"/>
      <c r="CI2" s="372"/>
      <c r="CJ2" s="372"/>
      <c r="CK2" s="372"/>
      <c r="CL2" s="372"/>
      <c r="CM2" s="372"/>
      <c r="CN2" s="372"/>
      <c r="CO2" s="372"/>
      <c r="CP2" s="372"/>
      <c r="CQ2" s="372"/>
      <c r="CR2" s="372"/>
      <c r="CS2" s="372"/>
      <c r="CT2" s="372"/>
      <c r="CU2" s="372"/>
      <c r="CV2" s="372"/>
      <c r="CW2" s="372"/>
      <c r="CX2" s="372"/>
      <c r="CY2" s="372"/>
      <c r="CZ2" s="372"/>
      <c r="DA2" s="372"/>
      <c r="DB2" s="372"/>
      <c r="DC2" s="372"/>
      <c r="DD2" s="372"/>
      <c r="DE2" s="372"/>
      <c r="DF2" s="372"/>
      <c r="DG2" s="372"/>
      <c r="DH2" s="372"/>
      <c r="DI2" s="372"/>
      <c r="DJ2" s="372"/>
      <c r="DK2" s="372"/>
      <c r="DL2" s="372"/>
      <c r="DM2" s="372"/>
      <c r="DN2" s="372"/>
      <c r="DO2" s="372"/>
      <c r="DP2" s="372"/>
      <c r="DQ2" s="372"/>
      <c r="DR2" s="372"/>
      <c r="DS2" s="372"/>
      <c r="DT2" s="372"/>
      <c r="DU2" s="372"/>
      <c r="DV2" s="372"/>
      <c r="DW2" s="372"/>
      <c r="DX2" s="372"/>
      <c r="DY2" s="372"/>
      <c r="DZ2" s="372"/>
      <c r="EA2" s="372"/>
      <c r="EB2" s="372"/>
      <c r="EC2" s="372"/>
      <c r="ED2" s="372"/>
      <c r="EE2" s="372"/>
      <c r="EF2" s="372"/>
      <c r="EG2" s="372"/>
      <c r="EH2" s="372"/>
      <c r="EI2" s="372"/>
      <c r="EJ2" s="372"/>
      <c r="EK2" s="372"/>
      <c r="EL2" s="372"/>
      <c r="EM2" s="372"/>
      <c r="EN2" s="372"/>
      <c r="EO2" s="372"/>
      <c r="EP2" s="372"/>
      <c r="EQ2" s="372"/>
      <c r="ER2" s="372"/>
      <c r="ES2" s="372"/>
      <c r="ET2" s="372"/>
      <c r="EU2" s="372"/>
      <c r="EV2" s="372"/>
      <c r="EW2" s="372"/>
      <c r="EX2" s="372"/>
      <c r="EY2" s="372"/>
      <c r="EZ2" s="372"/>
      <c r="FA2" s="372"/>
      <c r="FB2" s="372"/>
      <c r="FC2" s="372"/>
      <c r="FD2" s="372"/>
      <c r="FE2" s="372"/>
      <c r="FF2" s="372"/>
      <c r="FG2" s="372"/>
      <c r="FH2" s="372"/>
      <c r="FI2" s="372"/>
      <c r="FJ2" s="372"/>
      <c r="FK2" s="372"/>
      <c r="FL2" s="372"/>
      <c r="FM2" s="372"/>
      <c r="FN2" s="372"/>
      <c r="FO2" s="372"/>
      <c r="FP2" s="372"/>
      <c r="FQ2" s="372"/>
      <c r="FR2" s="372"/>
      <c r="FS2" s="372"/>
      <c r="FT2" s="372"/>
      <c r="FU2" s="372"/>
      <c r="FV2" s="372"/>
      <c r="FW2" s="372"/>
      <c r="FX2" s="372"/>
      <c r="FY2" s="372"/>
      <c r="FZ2" s="372"/>
      <c r="GA2" s="372"/>
      <c r="GB2" s="372"/>
      <c r="GC2" s="372"/>
      <c r="GD2" s="372"/>
      <c r="GE2" s="372"/>
      <c r="GF2" s="372"/>
      <c r="GG2" s="372"/>
      <c r="GH2" s="372"/>
      <c r="GI2" s="372"/>
      <c r="GJ2" s="372"/>
      <c r="GK2" s="372"/>
      <c r="GL2" s="372"/>
      <c r="GM2" s="372"/>
      <c r="GN2" s="372"/>
      <c r="GO2" s="372"/>
      <c r="GP2" s="372"/>
      <c r="GQ2" s="372"/>
      <c r="GR2" s="372"/>
      <c r="GS2" s="372"/>
      <c r="GT2" s="372"/>
      <c r="GU2" s="372"/>
      <c r="GV2" s="372"/>
      <c r="GW2" s="372"/>
      <c r="GX2" s="372"/>
      <c r="GY2" s="372"/>
      <c r="GZ2" s="372"/>
      <c r="HA2" s="372"/>
      <c r="HB2" s="372"/>
      <c r="HC2" s="372"/>
      <c r="HD2" s="372"/>
      <c r="HE2" s="372"/>
      <c r="HF2" s="372"/>
      <c r="HG2" s="372"/>
      <c r="HH2" s="372"/>
      <c r="HI2" s="372"/>
      <c r="HJ2" s="372"/>
      <c r="HK2" s="372"/>
      <c r="HL2" s="372"/>
      <c r="HM2" s="372"/>
      <c r="HN2" s="372"/>
      <c r="HO2" s="372"/>
      <c r="HP2" s="372"/>
      <c r="HQ2" s="372"/>
      <c r="HR2" s="372"/>
      <c r="HS2" s="372"/>
      <c r="HT2" s="372"/>
      <c r="HU2" s="372"/>
      <c r="HV2" s="372"/>
      <c r="HW2" s="372"/>
      <c r="HX2" s="372"/>
      <c r="HY2" s="372"/>
      <c r="HZ2" s="372"/>
      <c r="IA2" s="372"/>
      <c r="IB2" s="372"/>
      <c r="IC2" s="372"/>
      <c r="ID2" s="372"/>
      <c r="IE2" s="372"/>
      <c r="IF2" s="372"/>
      <c r="IG2" s="372"/>
      <c r="IH2" s="372"/>
      <c r="II2" s="372"/>
      <c r="IJ2" s="372"/>
      <c r="IK2" s="372"/>
      <c r="IL2" s="372"/>
      <c r="IM2" s="372"/>
      <c r="IN2" s="372"/>
      <c r="IO2" s="372"/>
      <c r="IP2" s="372"/>
      <c r="IQ2" s="372"/>
      <c r="IR2" s="372"/>
      <c r="IS2" s="372"/>
      <c r="IT2" s="372"/>
      <c r="IU2" s="372"/>
    </row>
    <row r="3" spans="1:255" ht="18.75">
      <c r="A3" s="639" t="str">
        <f>'B7.6-NN'!A3:W3</f>
        <v>(Kèm theo Quyết định số 3533/QĐ-UBND ngày 24/12/2021 của UBND tỉnh)</v>
      </c>
      <c r="B3" s="639"/>
      <c r="C3" s="639"/>
      <c r="D3" s="639"/>
      <c r="E3" s="639"/>
      <c r="F3" s="639"/>
      <c r="G3" s="639"/>
      <c r="H3" s="639"/>
      <c r="I3" s="372"/>
      <c r="J3" s="372"/>
      <c r="K3" s="372"/>
      <c r="L3" s="372"/>
      <c r="M3" s="372"/>
      <c r="N3" s="372"/>
      <c r="O3" s="372"/>
      <c r="P3" s="372"/>
      <c r="Q3" s="372"/>
      <c r="R3" s="372"/>
      <c r="S3" s="372"/>
      <c r="T3" s="372"/>
      <c r="U3" s="372"/>
      <c r="V3" s="372"/>
      <c r="W3" s="372"/>
      <c r="X3" s="372"/>
      <c r="Y3" s="372"/>
      <c r="Z3" s="372"/>
      <c r="AA3" s="372"/>
      <c r="AB3" s="372"/>
      <c r="AC3" s="372"/>
      <c r="AD3" s="372"/>
      <c r="AE3" s="372"/>
      <c r="AF3" s="372"/>
      <c r="AG3" s="372"/>
      <c r="AH3" s="372"/>
      <c r="AI3" s="372"/>
      <c r="AJ3" s="372"/>
      <c r="AK3" s="372"/>
      <c r="AL3" s="372"/>
      <c r="AM3" s="372"/>
      <c r="AN3" s="372"/>
      <c r="AO3" s="372"/>
      <c r="AP3" s="372"/>
      <c r="AQ3" s="372"/>
      <c r="AR3" s="372"/>
      <c r="AS3" s="372"/>
      <c r="AT3" s="372"/>
      <c r="AU3" s="372"/>
      <c r="AV3" s="372"/>
      <c r="AW3" s="372"/>
      <c r="AX3" s="372"/>
      <c r="AY3" s="372"/>
      <c r="AZ3" s="372"/>
      <c r="BA3" s="372"/>
      <c r="BB3" s="372"/>
      <c r="BC3" s="372"/>
      <c r="BD3" s="372"/>
      <c r="BE3" s="372"/>
      <c r="BF3" s="372"/>
      <c r="BG3" s="372"/>
      <c r="BH3" s="372"/>
      <c r="BI3" s="372"/>
      <c r="BJ3" s="372"/>
      <c r="BK3" s="372"/>
      <c r="BL3" s="372"/>
      <c r="BM3" s="372"/>
      <c r="BN3" s="372"/>
      <c r="BO3" s="372"/>
      <c r="BP3" s="372"/>
      <c r="BQ3" s="372"/>
      <c r="BR3" s="372"/>
      <c r="BS3" s="372"/>
      <c r="BT3" s="372"/>
      <c r="BU3" s="372"/>
      <c r="BV3" s="372"/>
      <c r="BW3" s="372"/>
      <c r="BX3" s="372"/>
      <c r="BY3" s="372"/>
      <c r="BZ3" s="372"/>
      <c r="CA3" s="372"/>
      <c r="CB3" s="372"/>
      <c r="CC3" s="372"/>
      <c r="CD3" s="372"/>
      <c r="CE3" s="372"/>
      <c r="CF3" s="372"/>
      <c r="CG3" s="372"/>
      <c r="CH3" s="372"/>
      <c r="CI3" s="372"/>
      <c r="CJ3" s="372"/>
      <c r="CK3" s="372"/>
      <c r="CL3" s="372"/>
      <c r="CM3" s="372"/>
      <c r="CN3" s="372"/>
      <c r="CO3" s="372"/>
      <c r="CP3" s="372"/>
      <c r="CQ3" s="372"/>
      <c r="CR3" s="372"/>
      <c r="CS3" s="372"/>
      <c r="CT3" s="372"/>
      <c r="CU3" s="372"/>
      <c r="CV3" s="372"/>
      <c r="CW3" s="372"/>
      <c r="CX3" s="372"/>
      <c r="CY3" s="372"/>
      <c r="CZ3" s="372"/>
      <c r="DA3" s="372"/>
      <c r="DB3" s="372"/>
      <c r="DC3" s="372"/>
      <c r="DD3" s="372"/>
      <c r="DE3" s="372"/>
      <c r="DF3" s="372"/>
      <c r="DG3" s="372"/>
      <c r="DH3" s="372"/>
      <c r="DI3" s="372"/>
      <c r="DJ3" s="372"/>
      <c r="DK3" s="372"/>
      <c r="DL3" s="372"/>
      <c r="DM3" s="372"/>
      <c r="DN3" s="372"/>
      <c r="DO3" s="372"/>
      <c r="DP3" s="372"/>
      <c r="DQ3" s="372"/>
      <c r="DR3" s="372"/>
      <c r="DS3" s="372"/>
      <c r="DT3" s="372"/>
      <c r="DU3" s="372"/>
      <c r="DV3" s="372"/>
      <c r="DW3" s="372"/>
      <c r="DX3" s="372"/>
      <c r="DY3" s="372"/>
      <c r="DZ3" s="372"/>
      <c r="EA3" s="372"/>
      <c r="EB3" s="372"/>
      <c r="EC3" s="372"/>
      <c r="ED3" s="372"/>
      <c r="EE3" s="372"/>
      <c r="EF3" s="372"/>
      <c r="EG3" s="372"/>
      <c r="EH3" s="372"/>
      <c r="EI3" s="372"/>
      <c r="EJ3" s="372"/>
      <c r="EK3" s="372"/>
      <c r="EL3" s="372"/>
      <c r="EM3" s="372"/>
      <c r="EN3" s="372"/>
      <c r="EO3" s="372"/>
      <c r="EP3" s="372"/>
      <c r="EQ3" s="372"/>
      <c r="ER3" s="372"/>
      <c r="ES3" s="372"/>
      <c r="ET3" s="372"/>
      <c r="EU3" s="372"/>
      <c r="EV3" s="372"/>
      <c r="EW3" s="372"/>
      <c r="EX3" s="372"/>
      <c r="EY3" s="372"/>
      <c r="EZ3" s="372"/>
      <c r="FA3" s="372"/>
      <c r="FB3" s="372"/>
      <c r="FC3" s="372"/>
      <c r="FD3" s="372"/>
      <c r="FE3" s="372"/>
      <c r="FF3" s="372"/>
      <c r="FG3" s="372"/>
      <c r="FH3" s="372"/>
      <c r="FI3" s="372"/>
      <c r="FJ3" s="372"/>
      <c r="FK3" s="372"/>
      <c r="FL3" s="372"/>
      <c r="FM3" s="372"/>
      <c r="FN3" s="372"/>
      <c r="FO3" s="372"/>
      <c r="FP3" s="372"/>
      <c r="FQ3" s="372"/>
      <c r="FR3" s="372"/>
      <c r="FS3" s="372"/>
      <c r="FT3" s="372"/>
      <c r="FU3" s="372"/>
      <c r="FV3" s="372"/>
      <c r="FW3" s="372"/>
      <c r="FX3" s="372"/>
      <c r="FY3" s="372"/>
      <c r="FZ3" s="372"/>
      <c r="GA3" s="372"/>
      <c r="GB3" s="372"/>
      <c r="GC3" s="372"/>
      <c r="GD3" s="372"/>
      <c r="GE3" s="372"/>
      <c r="GF3" s="372"/>
      <c r="GG3" s="372"/>
      <c r="GH3" s="372"/>
      <c r="GI3" s="372"/>
      <c r="GJ3" s="372"/>
      <c r="GK3" s="372"/>
      <c r="GL3" s="372"/>
      <c r="GM3" s="372"/>
      <c r="GN3" s="372"/>
      <c r="GO3" s="372"/>
      <c r="GP3" s="372"/>
      <c r="GQ3" s="372"/>
      <c r="GR3" s="372"/>
      <c r="GS3" s="372"/>
      <c r="GT3" s="372"/>
      <c r="GU3" s="372"/>
      <c r="GV3" s="372"/>
      <c r="GW3" s="372"/>
      <c r="GX3" s="372"/>
      <c r="GY3" s="372"/>
      <c r="GZ3" s="372"/>
      <c r="HA3" s="372"/>
      <c r="HB3" s="372"/>
      <c r="HC3" s="372"/>
      <c r="HD3" s="372"/>
      <c r="HE3" s="372"/>
      <c r="HF3" s="372"/>
      <c r="HG3" s="372"/>
      <c r="HH3" s="372"/>
      <c r="HI3" s="372"/>
      <c r="HJ3" s="372"/>
      <c r="HK3" s="372"/>
      <c r="HL3" s="372"/>
      <c r="HM3" s="372"/>
      <c r="HN3" s="372"/>
      <c r="HO3" s="372"/>
      <c r="HP3" s="372"/>
      <c r="HQ3" s="372"/>
      <c r="HR3" s="372"/>
      <c r="HS3" s="372"/>
      <c r="HT3" s="372"/>
      <c r="HU3" s="372"/>
      <c r="HV3" s="372"/>
      <c r="HW3" s="372"/>
      <c r="HX3" s="372"/>
      <c r="HY3" s="372"/>
      <c r="HZ3" s="372"/>
      <c r="IA3" s="372"/>
      <c r="IB3" s="372"/>
      <c r="IC3" s="372"/>
      <c r="ID3" s="372"/>
      <c r="IE3" s="372"/>
      <c r="IF3" s="372"/>
      <c r="IG3" s="372"/>
      <c r="IH3" s="372"/>
      <c r="II3" s="372"/>
      <c r="IJ3" s="372"/>
      <c r="IK3" s="372"/>
      <c r="IL3" s="372"/>
      <c r="IM3" s="372"/>
      <c r="IN3" s="372"/>
      <c r="IO3" s="372"/>
      <c r="IP3" s="372"/>
      <c r="IQ3" s="372"/>
      <c r="IR3" s="372"/>
      <c r="IS3" s="372"/>
      <c r="IT3" s="372"/>
      <c r="IU3" s="372"/>
    </row>
    <row r="4" spans="1:255" ht="19.5">
      <c r="A4" s="373"/>
      <c r="B4" s="374"/>
      <c r="C4" s="375"/>
      <c r="D4" s="387"/>
      <c r="E4" s="639" t="s">
        <v>206</v>
      </c>
      <c r="F4" s="639"/>
      <c r="G4" s="639"/>
      <c r="H4" s="639"/>
      <c r="I4" s="375"/>
      <c r="J4" s="375"/>
      <c r="K4" s="375"/>
      <c r="L4" s="375"/>
      <c r="M4" s="375"/>
      <c r="N4" s="375"/>
      <c r="O4" s="375"/>
      <c r="P4" s="375"/>
      <c r="Q4" s="375"/>
      <c r="R4" s="375"/>
      <c r="S4" s="375"/>
      <c r="T4" s="375"/>
      <c r="U4" s="375"/>
      <c r="V4" s="375"/>
      <c r="W4" s="375"/>
      <c r="X4" s="375"/>
      <c r="Y4" s="375"/>
      <c r="Z4" s="375"/>
      <c r="AA4" s="375"/>
      <c r="AB4" s="375"/>
      <c r="AC4" s="375"/>
      <c r="AD4" s="375"/>
      <c r="AE4" s="375"/>
      <c r="AF4" s="375"/>
      <c r="AG4" s="375"/>
      <c r="AH4" s="375"/>
      <c r="AI4" s="375"/>
      <c r="AJ4" s="375"/>
      <c r="AK4" s="375"/>
      <c r="AL4" s="375"/>
      <c r="AM4" s="375"/>
      <c r="AN4" s="375"/>
      <c r="AO4" s="375"/>
      <c r="AP4" s="375"/>
      <c r="AQ4" s="375"/>
      <c r="AR4" s="375"/>
      <c r="AS4" s="375"/>
      <c r="AT4" s="375"/>
      <c r="AU4" s="375"/>
      <c r="AV4" s="375"/>
      <c r="AW4" s="375"/>
      <c r="AX4" s="375"/>
      <c r="AY4" s="375"/>
      <c r="AZ4" s="375"/>
      <c r="BA4" s="375"/>
      <c r="BB4" s="375"/>
      <c r="BC4" s="375"/>
      <c r="BD4" s="375"/>
      <c r="BE4" s="375"/>
      <c r="BF4" s="375"/>
      <c r="BG4" s="375"/>
      <c r="BH4" s="375"/>
      <c r="BI4" s="375"/>
      <c r="BJ4" s="375"/>
      <c r="BK4" s="375"/>
      <c r="BL4" s="375"/>
      <c r="BM4" s="375"/>
      <c r="BN4" s="375"/>
      <c r="BO4" s="375"/>
      <c r="BP4" s="375"/>
      <c r="BQ4" s="375"/>
      <c r="BR4" s="375"/>
      <c r="BS4" s="375"/>
      <c r="BT4" s="375"/>
      <c r="BU4" s="375"/>
      <c r="BV4" s="375"/>
      <c r="BW4" s="375"/>
      <c r="BX4" s="375"/>
      <c r="BY4" s="375"/>
      <c r="BZ4" s="375"/>
      <c r="CA4" s="375"/>
      <c r="CB4" s="375"/>
      <c r="CC4" s="375"/>
      <c r="CD4" s="375"/>
      <c r="CE4" s="375"/>
      <c r="CF4" s="375"/>
      <c r="CG4" s="375"/>
      <c r="CH4" s="375"/>
      <c r="CI4" s="375"/>
      <c r="CJ4" s="375"/>
      <c r="CK4" s="375"/>
      <c r="CL4" s="375"/>
      <c r="CM4" s="375"/>
      <c r="CN4" s="375"/>
      <c r="CO4" s="375"/>
      <c r="CP4" s="375"/>
      <c r="CQ4" s="375"/>
      <c r="CR4" s="375"/>
      <c r="CS4" s="375"/>
      <c r="CT4" s="375"/>
      <c r="CU4" s="375"/>
      <c r="CV4" s="375"/>
      <c r="CW4" s="375"/>
      <c r="CX4" s="375"/>
      <c r="CY4" s="375"/>
      <c r="CZ4" s="375"/>
      <c r="DA4" s="375"/>
      <c r="DB4" s="375"/>
      <c r="DC4" s="375"/>
      <c r="DD4" s="375"/>
      <c r="DE4" s="375"/>
      <c r="DF4" s="375"/>
      <c r="DG4" s="375"/>
      <c r="DH4" s="375"/>
      <c r="DI4" s="375"/>
      <c r="DJ4" s="375"/>
      <c r="DK4" s="375"/>
      <c r="DL4" s="375"/>
      <c r="DM4" s="375"/>
      <c r="DN4" s="375"/>
      <c r="DO4" s="375"/>
      <c r="DP4" s="375"/>
      <c r="DQ4" s="375"/>
      <c r="DR4" s="375"/>
      <c r="DS4" s="375"/>
      <c r="DT4" s="375"/>
      <c r="DU4" s="375"/>
      <c r="DV4" s="375"/>
      <c r="DW4" s="375"/>
      <c r="DX4" s="375"/>
      <c r="DY4" s="375"/>
      <c r="DZ4" s="375"/>
      <c r="EA4" s="375"/>
      <c r="EB4" s="375"/>
      <c r="EC4" s="375"/>
      <c r="ED4" s="375"/>
      <c r="EE4" s="375"/>
      <c r="EF4" s="375"/>
      <c r="EG4" s="375"/>
      <c r="EH4" s="375"/>
      <c r="EI4" s="375"/>
      <c r="EJ4" s="375"/>
      <c r="EK4" s="375"/>
      <c r="EL4" s="375"/>
      <c r="EM4" s="375"/>
      <c r="EN4" s="375"/>
      <c r="EO4" s="375"/>
      <c r="EP4" s="375"/>
      <c r="EQ4" s="375"/>
      <c r="ER4" s="375"/>
      <c r="ES4" s="375"/>
      <c r="ET4" s="375"/>
      <c r="EU4" s="375"/>
      <c r="EV4" s="375"/>
      <c r="EW4" s="375"/>
      <c r="EX4" s="375"/>
      <c r="EY4" s="375"/>
      <c r="EZ4" s="375"/>
      <c r="FA4" s="375"/>
      <c r="FB4" s="375"/>
      <c r="FC4" s="375"/>
      <c r="FD4" s="375"/>
      <c r="FE4" s="375"/>
      <c r="FF4" s="375"/>
      <c r="FG4" s="375"/>
      <c r="FH4" s="375"/>
      <c r="FI4" s="375"/>
      <c r="FJ4" s="375"/>
      <c r="FK4" s="375"/>
      <c r="FL4" s="375"/>
      <c r="FM4" s="375"/>
      <c r="FN4" s="375"/>
      <c r="FO4" s="375"/>
      <c r="FP4" s="375"/>
      <c r="FQ4" s="375"/>
      <c r="FR4" s="375"/>
      <c r="FS4" s="375"/>
      <c r="FT4" s="375"/>
      <c r="FU4" s="375"/>
      <c r="FV4" s="375"/>
      <c r="FW4" s="375"/>
      <c r="FX4" s="375"/>
      <c r="FY4" s="375"/>
      <c r="FZ4" s="375"/>
      <c r="GA4" s="375"/>
      <c r="GB4" s="375"/>
      <c r="GC4" s="375"/>
      <c r="GD4" s="375"/>
      <c r="GE4" s="375"/>
      <c r="GF4" s="375"/>
      <c r="GG4" s="375"/>
      <c r="GH4" s="375"/>
      <c r="GI4" s="375"/>
      <c r="GJ4" s="375"/>
      <c r="GK4" s="375"/>
      <c r="GL4" s="375"/>
      <c r="GM4" s="375"/>
      <c r="GN4" s="375"/>
      <c r="GO4" s="375"/>
      <c r="GP4" s="375"/>
      <c r="GQ4" s="375"/>
      <c r="GR4" s="375"/>
      <c r="GS4" s="375"/>
      <c r="GT4" s="375"/>
      <c r="GU4" s="375"/>
      <c r="GV4" s="375"/>
      <c r="GW4" s="375"/>
      <c r="GX4" s="375"/>
      <c r="GY4" s="375"/>
      <c r="GZ4" s="375"/>
      <c r="HA4" s="375"/>
      <c r="HB4" s="375"/>
      <c r="HC4" s="375"/>
      <c r="HD4" s="375"/>
      <c r="HE4" s="375"/>
      <c r="HF4" s="375"/>
      <c r="HG4" s="375"/>
      <c r="HH4" s="375"/>
      <c r="HI4" s="375"/>
      <c r="HJ4" s="375"/>
      <c r="HK4" s="375"/>
      <c r="HL4" s="375"/>
      <c r="HM4" s="375"/>
      <c r="HN4" s="375"/>
      <c r="HO4" s="375"/>
      <c r="HP4" s="375"/>
      <c r="HQ4" s="375"/>
      <c r="HR4" s="375"/>
      <c r="HS4" s="375"/>
      <c r="HT4" s="375"/>
      <c r="HU4" s="375"/>
      <c r="HV4" s="375"/>
      <c r="HW4" s="375"/>
      <c r="HX4" s="375"/>
      <c r="HY4" s="375"/>
      <c r="HZ4" s="375"/>
      <c r="IA4" s="375"/>
      <c r="IB4" s="375"/>
      <c r="IC4" s="375"/>
      <c r="ID4" s="375"/>
      <c r="IE4" s="375"/>
      <c r="IF4" s="375"/>
      <c r="IG4" s="375"/>
      <c r="IH4" s="375"/>
      <c r="II4" s="375"/>
      <c r="IJ4" s="375"/>
      <c r="IK4" s="375"/>
      <c r="IL4" s="375"/>
      <c r="IM4" s="375"/>
      <c r="IN4" s="375"/>
      <c r="IO4" s="375"/>
      <c r="IP4" s="375"/>
      <c r="IQ4" s="375"/>
      <c r="IR4" s="375"/>
      <c r="IS4" s="375"/>
      <c r="IT4" s="375"/>
      <c r="IU4" s="375"/>
    </row>
    <row r="5" spans="1:255" ht="15.75" customHeight="1">
      <c r="A5" s="640" t="s">
        <v>225</v>
      </c>
      <c r="B5" s="640" t="s">
        <v>652</v>
      </c>
      <c r="C5" s="640" t="s">
        <v>734</v>
      </c>
      <c r="D5" s="642" t="s">
        <v>482</v>
      </c>
      <c r="E5" s="640" t="s">
        <v>729</v>
      </c>
      <c r="F5" s="640" t="s">
        <v>575</v>
      </c>
      <c r="G5" s="644" t="s">
        <v>653</v>
      </c>
      <c r="H5" s="636" t="s">
        <v>10</v>
      </c>
      <c r="I5" s="376"/>
      <c r="J5" s="376"/>
      <c r="K5" s="376"/>
      <c r="L5" s="376"/>
      <c r="M5" s="376"/>
      <c r="N5" s="376"/>
      <c r="O5" s="376"/>
      <c r="P5" s="376"/>
      <c r="Q5" s="376"/>
      <c r="R5" s="376"/>
      <c r="S5" s="376"/>
      <c r="T5" s="376"/>
      <c r="U5" s="376"/>
      <c r="V5" s="376"/>
      <c r="W5" s="376"/>
      <c r="X5" s="376"/>
      <c r="Y5" s="376"/>
      <c r="Z5" s="376"/>
      <c r="AA5" s="376"/>
      <c r="AB5" s="376"/>
      <c r="AC5" s="376"/>
      <c r="AD5" s="376"/>
      <c r="AE5" s="376"/>
      <c r="AF5" s="376"/>
      <c r="AG5" s="376"/>
      <c r="AH5" s="376"/>
      <c r="AI5" s="376"/>
      <c r="AJ5" s="376"/>
      <c r="AK5" s="376"/>
      <c r="AL5" s="376"/>
      <c r="AM5" s="376"/>
      <c r="AN5" s="376"/>
      <c r="AO5" s="376"/>
      <c r="AP5" s="376"/>
      <c r="AQ5" s="376"/>
      <c r="AR5" s="376"/>
      <c r="AS5" s="376"/>
      <c r="AT5" s="376"/>
      <c r="AU5" s="376"/>
      <c r="AV5" s="376"/>
      <c r="AW5" s="376"/>
      <c r="AX5" s="376"/>
      <c r="AY5" s="376"/>
      <c r="AZ5" s="376"/>
      <c r="BA5" s="376"/>
      <c r="BB5" s="376"/>
      <c r="BC5" s="376"/>
      <c r="BD5" s="376"/>
      <c r="BE5" s="376"/>
      <c r="BF5" s="376"/>
      <c r="BG5" s="376"/>
      <c r="BH5" s="376"/>
      <c r="BI5" s="376"/>
      <c r="BJ5" s="376"/>
      <c r="BK5" s="376"/>
      <c r="BL5" s="376"/>
      <c r="BM5" s="376"/>
      <c r="BN5" s="376"/>
      <c r="BO5" s="376"/>
      <c r="BP5" s="376"/>
      <c r="BQ5" s="376"/>
      <c r="BR5" s="376"/>
      <c r="BS5" s="376"/>
      <c r="BT5" s="376"/>
      <c r="BU5" s="376"/>
      <c r="BV5" s="376"/>
      <c r="BW5" s="376"/>
      <c r="BX5" s="376"/>
      <c r="BY5" s="376"/>
      <c r="BZ5" s="376"/>
      <c r="CA5" s="376"/>
      <c r="CB5" s="376"/>
      <c r="CC5" s="376"/>
      <c r="CD5" s="376"/>
      <c r="CE5" s="376"/>
      <c r="CF5" s="376"/>
      <c r="CG5" s="376"/>
      <c r="CH5" s="376"/>
      <c r="CI5" s="376"/>
      <c r="CJ5" s="376"/>
      <c r="CK5" s="376"/>
      <c r="CL5" s="376"/>
      <c r="CM5" s="376"/>
      <c r="CN5" s="376"/>
      <c r="CO5" s="376"/>
      <c r="CP5" s="376"/>
      <c r="CQ5" s="376"/>
      <c r="CR5" s="376"/>
      <c r="CS5" s="376"/>
      <c r="CT5" s="376"/>
      <c r="CU5" s="376"/>
      <c r="CV5" s="376"/>
      <c r="CW5" s="376"/>
      <c r="CX5" s="376"/>
      <c r="CY5" s="376"/>
      <c r="CZ5" s="376"/>
      <c r="DA5" s="376"/>
      <c r="DB5" s="376"/>
      <c r="DC5" s="376"/>
      <c r="DD5" s="376"/>
      <c r="DE5" s="376"/>
      <c r="DF5" s="376"/>
      <c r="DG5" s="376"/>
      <c r="DH5" s="376"/>
      <c r="DI5" s="376"/>
      <c r="DJ5" s="376"/>
      <c r="DK5" s="376"/>
      <c r="DL5" s="376"/>
      <c r="DM5" s="376"/>
      <c r="DN5" s="376"/>
      <c r="DO5" s="376"/>
      <c r="DP5" s="376"/>
      <c r="DQ5" s="376"/>
      <c r="DR5" s="376"/>
      <c r="DS5" s="376"/>
      <c r="DT5" s="376"/>
      <c r="DU5" s="376"/>
      <c r="DV5" s="376"/>
      <c r="DW5" s="376"/>
      <c r="DX5" s="376"/>
      <c r="DY5" s="376"/>
      <c r="DZ5" s="376"/>
      <c r="EA5" s="376"/>
      <c r="EB5" s="376"/>
      <c r="EC5" s="376"/>
      <c r="ED5" s="376"/>
      <c r="EE5" s="376"/>
      <c r="EF5" s="376"/>
      <c r="EG5" s="376"/>
      <c r="EH5" s="376"/>
      <c r="EI5" s="376"/>
      <c r="EJ5" s="376"/>
      <c r="EK5" s="376"/>
      <c r="EL5" s="376"/>
      <c r="EM5" s="376"/>
      <c r="EN5" s="376"/>
      <c r="EO5" s="376"/>
      <c r="EP5" s="376"/>
      <c r="EQ5" s="376"/>
      <c r="ER5" s="376"/>
      <c r="ES5" s="376"/>
      <c r="ET5" s="376"/>
      <c r="EU5" s="376"/>
      <c r="EV5" s="376"/>
      <c r="EW5" s="376"/>
      <c r="EX5" s="376"/>
      <c r="EY5" s="376"/>
      <c r="EZ5" s="376"/>
      <c r="FA5" s="376"/>
      <c r="FB5" s="376"/>
      <c r="FC5" s="376"/>
      <c r="FD5" s="376"/>
      <c r="FE5" s="376"/>
      <c r="FF5" s="376"/>
      <c r="FG5" s="376"/>
      <c r="FH5" s="376"/>
      <c r="FI5" s="376"/>
      <c r="FJ5" s="376"/>
      <c r="FK5" s="376"/>
      <c r="FL5" s="376"/>
      <c r="FM5" s="376"/>
      <c r="FN5" s="376"/>
      <c r="FO5" s="376"/>
      <c r="FP5" s="376"/>
      <c r="FQ5" s="376"/>
      <c r="FR5" s="376"/>
      <c r="FS5" s="376"/>
      <c r="FT5" s="376"/>
      <c r="FU5" s="376"/>
      <c r="FV5" s="376"/>
      <c r="FW5" s="376"/>
      <c r="FX5" s="376"/>
      <c r="FY5" s="376"/>
      <c r="FZ5" s="376"/>
      <c r="GA5" s="376"/>
      <c r="GB5" s="376"/>
      <c r="GC5" s="376"/>
      <c r="GD5" s="376"/>
      <c r="GE5" s="376"/>
      <c r="GF5" s="376"/>
      <c r="GG5" s="376"/>
      <c r="GH5" s="376"/>
      <c r="GI5" s="376"/>
      <c r="GJ5" s="376"/>
      <c r="GK5" s="376"/>
      <c r="GL5" s="376"/>
      <c r="GM5" s="376"/>
      <c r="GN5" s="376"/>
      <c r="GO5" s="376"/>
      <c r="GP5" s="376"/>
      <c r="GQ5" s="376"/>
      <c r="GR5" s="376"/>
      <c r="GS5" s="376"/>
      <c r="GT5" s="376"/>
      <c r="GU5" s="376"/>
      <c r="GV5" s="376"/>
      <c r="GW5" s="376"/>
      <c r="GX5" s="376"/>
      <c r="GY5" s="376"/>
      <c r="GZ5" s="376"/>
      <c r="HA5" s="376"/>
      <c r="HB5" s="376"/>
      <c r="HC5" s="376"/>
      <c r="HD5" s="376"/>
      <c r="HE5" s="376"/>
      <c r="HF5" s="376"/>
      <c r="HG5" s="376"/>
      <c r="HH5" s="376"/>
      <c r="HI5" s="376"/>
      <c r="HJ5" s="376"/>
      <c r="HK5" s="376"/>
      <c r="HL5" s="376"/>
      <c r="HM5" s="376"/>
      <c r="HN5" s="376"/>
      <c r="HO5" s="376"/>
      <c r="HP5" s="376"/>
      <c r="HQ5" s="376"/>
      <c r="HR5" s="376"/>
      <c r="HS5" s="376"/>
      <c r="HT5" s="376"/>
      <c r="HU5" s="376"/>
      <c r="HV5" s="376"/>
      <c r="HW5" s="376"/>
      <c r="HX5" s="376"/>
      <c r="HY5" s="376"/>
      <c r="HZ5" s="376"/>
      <c r="IA5" s="376"/>
      <c r="IB5" s="376"/>
      <c r="IC5" s="376"/>
      <c r="ID5" s="376"/>
      <c r="IE5" s="376"/>
      <c r="IF5" s="376"/>
      <c r="IG5" s="376"/>
      <c r="IH5" s="376"/>
      <c r="II5" s="376"/>
      <c r="IJ5" s="376"/>
      <c r="IK5" s="376"/>
      <c r="IL5" s="376"/>
      <c r="IM5" s="376"/>
      <c r="IN5" s="376"/>
      <c r="IO5" s="376"/>
      <c r="IP5" s="376"/>
      <c r="IQ5" s="376"/>
      <c r="IR5" s="376"/>
      <c r="IS5" s="376"/>
      <c r="IT5" s="376"/>
      <c r="IU5" s="376"/>
    </row>
    <row r="6" spans="1:255" ht="57.75" customHeight="1">
      <c r="A6" s="641"/>
      <c r="B6" s="641"/>
      <c r="C6" s="641"/>
      <c r="D6" s="643"/>
      <c r="E6" s="641"/>
      <c r="F6" s="641"/>
      <c r="G6" s="645"/>
      <c r="H6" s="637"/>
      <c r="I6" s="376"/>
      <c r="J6" s="376"/>
      <c r="K6" s="376"/>
      <c r="L6" s="376"/>
      <c r="M6" s="376"/>
      <c r="N6" s="376"/>
      <c r="O6" s="376"/>
      <c r="P6" s="376"/>
      <c r="Q6" s="376"/>
      <c r="R6" s="376"/>
      <c r="S6" s="376"/>
      <c r="T6" s="376"/>
      <c r="U6" s="376"/>
      <c r="V6" s="376"/>
      <c r="W6" s="376"/>
      <c r="X6" s="376"/>
      <c r="Y6" s="376"/>
      <c r="Z6" s="376"/>
      <c r="AA6" s="376"/>
      <c r="AB6" s="376"/>
      <c r="AC6" s="376"/>
      <c r="AD6" s="376"/>
      <c r="AE6" s="376"/>
      <c r="AF6" s="376"/>
      <c r="AG6" s="376"/>
      <c r="AH6" s="376"/>
      <c r="AI6" s="376"/>
      <c r="AJ6" s="376"/>
      <c r="AK6" s="376"/>
      <c r="AL6" s="376"/>
      <c r="AM6" s="376"/>
      <c r="AN6" s="376"/>
      <c r="AO6" s="376"/>
      <c r="AP6" s="376"/>
      <c r="AQ6" s="376"/>
      <c r="AR6" s="376"/>
      <c r="AS6" s="376"/>
      <c r="AT6" s="376"/>
      <c r="AU6" s="376"/>
      <c r="AV6" s="376"/>
      <c r="AW6" s="376"/>
      <c r="AX6" s="376"/>
      <c r="AY6" s="376"/>
      <c r="AZ6" s="376"/>
      <c r="BA6" s="376"/>
      <c r="BB6" s="376"/>
      <c r="BC6" s="376"/>
      <c r="BD6" s="376"/>
      <c r="BE6" s="376"/>
      <c r="BF6" s="376"/>
      <c r="BG6" s="376"/>
      <c r="BH6" s="376"/>
      <c r="BI6" s="376"/>
      <c r="BJ6" s="376"/>
      <c r="BK6" s="376"/>
      <c r="BL6" s="376"/>
      <c r="BM6" s="376"/>
      <c r="BN6" s="376"/>
      <c r="BO6" s="376"/>
      <c r="BP6" s="376"/>
      <c r="BQ6" s="376"/>
      <c r="BR6" s="376"/>
      <c r="BS6" s="376"/>
      <c r="BT6" s="376"/>
      <c r="BU6" s="376"/>
      <c r="BV6" s="376"/>
      <c r="BW6" s="376"/>
      <c r="BX6" s="376"/>
      <c r="BY6" s="376"/>
      <c r="BZ6" s="376"/>
      <c r="CA6" s="376"/>
      <c r="CB6" s="376"/>
      <c r="CC6" s="376"/>
      <c r="CD6" s="376"/>
      <c r="CE6" s="376"/>
      <c r="CF6" s="376"/>
      <c r="CG6" s="376"/>
      <c r="CH6" s="376"/>
      <c r="CI6" s="376"/>
      <c r="CJ6" s="376"/>
      <c r="CK6" s="376"/>
      <c r="CL6" s="376"/>
      <c r="CM6" s="376"/>
      <c r="CN6" s="376"/>
      <c r="CO6" s="376"/>
      <c r="CP6" s="376"/>
      <c r="CQ6" s="376"/>
      <c r="CR6" s="376"/>
      <c r="CS6" s="376"/>
      <c r="CT6" s="376"/>
      <c r="CU6" s="376"/>
      <c r="CV6" s="376"/>
      <c r="CW6" s="376"/>
      <c r="CX6" s="376"/>
      <c r="CY6" s="376"/>
      <c r="CZ6" s="376"/>
      <c r="DA6" s="376"/>
      <c r="DB6" s="376"/>
      <c r="DC6" s="376"/>
      <c r="DD6" s="376"/>
      <c r="DE6" s="376"/>
      <c r="DF6" s="376"/>
      <c r="DG6" s="376"/>
      <c r="DH6" s="376"/>
      <c r="DI6" s="376"/>
      <c r="DJ6" s="376"/>
      <c r="DK6" s="376"/>
      <c r="DL6" s="376"/>
      <c r="DM6" s="376"/>
      <c r="DN6" s="376"/>
      <c r="DO6" s="376"/>
      <c r="DP6" s="376"/>
      <c r="DQ6" s="376"/>
      <c r="DR6" s="376"/>
      <c r="DS6" s="376"/>
      <c r="DT6" s="376"/>
      <c r="DU6" s="376"/>
      <c r="DV6" s="376"/>
      <c r="DW6" s="376"/>
      <c r="DX6" s="376"/>
      <c r="DY6" s="376"/>
      <c r="DZ6" s="376"/>
      <c r="EA6" s="376"/>
      <c r="EB6" s="376"/>
      <c r="EC6" s="376"/>
      <c r="ED6" s="376"/>
      <c r="EE6" s="376"/>
      <c r="EF6" s="376"/>
      <c r="EG6" s="376"/>
      <c r="EH6" s="376"/>
      <c r="EI6" s="376"/>
      <c r="EJ6" s="376"/>
      <c r="EK6" s="376"/>
      <c r="EL6" s="376"/>
      <c r="EM6" s="376"/>
      <c r="EN6" s="376"/>
      <c r="EO6" s="376"/>
      <c r="EP6" s="376"/>
      <c r="EQ6" s="376"/>
      <c r="ER6" s="376"/>
      <c r="ES6" s="376"/>
      <c r="ET6" s="376"/>
      <c r="EU6" s="376"/>
      <c r="EV6" s="376"/>
      <c r="EW6" s="376"/>
      <c r="EX6" s="376"/>
      <c r="EY6" s="376"/>
      <c r="EZ6" s="376"/>
      <c r="FA6" s="376"/>
      <c r="FB6" s="376"/>
      <c r="FC6" s="376"/>
      <c r="FD6" s="376"/>
      <c r="FE6" s="376"/>
      <c r="FF6" s="376"/>
      <c r="FG6" s="376"/>
      <c r="FH6" s="376"/>
      <c r="FI6" s="376"/>
      <c r="FJ6" s="376"/>
      <c r="FK6" s="376"/>
      <c r="FL6" s="376"/>
      <c r="FM6" s="376"/>
      <c r="FN6" s="376"/>
      <c r="FO6" s="376"/>
      <c r="FP6" s="376"/>
      <c r="FQ6" s="376"/>
      <c r="FR6" s="376"/>
      <c r="FS6" s="376"/>
      <c r="FT6" s="376"/>
      <c r="FU6" s="376"/>
      <c r="FV6" s="376"/>
      <c r="FW6" s="376"/>
      <c r="FX6" s="376"/>
      <c r="FY6" s="376"/>
      <c r="FZ6" s="376"/>
      <c r="GA6" s="376"/>
      <c r="GB6" s="376"/>
      <c r="GC6" s="376"/>
      <c r="GD6" s="376"/>
      <c r="GE6" s="376"/>
      <c r="GF6" s="376"/>
      <c r="GG6" s="376"/>
      <c r="GH6" s="376"/>
      <c r="GI6" s="376"/>
      <c r="GJ6" s="376"/>
      <c r="GK6" s="376"/>
      <c r="GL6" s="376"/>
      <c r="GM6" s="376"/>
      <c r="GN6" s="376"/>
      <c r="GO6" s="376"/>
      <c r="GP6" s="376"/>
      <c r="GQ6" s="376"/>
      <c r="GR6" s="376"/>
      <c r="GS6" s="376"/>
      <c r="GT6" s="376"/>
      <c r="GU6" s="376"/>
      <c r="GV6" s="376"/>
      <c r="GW6" s="376"/>
      <c r="GX6" s="376"/>
      <c r="GY6" s="376"/>
      <c r="GZ6" s="376"/>
      <c r="HA6" s="376"/>
      <c r="HB6" s="376"/>
      <c r="HC6" s="376"/>
      <c r="HD6" s="376"/>
      <c r="HE6" s="376"/>
      <c r="HF6" s="376"/>
      <c r="HG6" s="376"/>
      <c r="HH6" s="376"/>
      <c r="HI6" s="376"/>
      <c r="HJ6" s="376"/>
      <c r="HK6" s="376"/>
      <c r="HL6" s="376"/>
      <c r="HM6" s="376"/>
      <c r="HN6" s="376"/>
      <c r="HO6" s="376"/>
      <c r="HP6" s="376"/>
      <c r="HQ6" s="376"/>
      <c r="HR6" s="376"/>
      <c r="HS6" s="376"/>
      <c r="HT6" s="376"/>
      <c r="HU6" s="376"/>
      <c r="HV6" s="376"/>
      <c r="HW6" s="376"/>
      <c r="HX6" s="376"/>
      <c r="HY6" s="376"/>
      <c r="HZ6" s="376"/>
      <c r="IA6" s="376"/>
      <c r="IB6" s="376"/>
      <c r="IC6" s="376"/>
      <c r="ID6" s="376"/>
      <c r="IE6" s="376"/>
      <c r="IF6" s="376"/>
      <c r="IG6" s="376"/>
      <c r="IH6" s="376"/>
      <c r="II6" s="376"/>
      <c r="IJ6" s="376"/>
      <c r="IK6" s="376"/>
      <c r="IL6" s="376"/>
      <c r="IM6" s="376"/>
      <c r="IN6" s="376"/>
      <c r="IO6" s="376"/>
      <c r="IP6" s="376"/>
      <c r="IQ6" s="376"/>
      <c r="IR6" s="376"/>
      <c r="IS6" s="376"/>
      <c r="IT6" s="376"/>
      <c r="IU6" s="376"/>
    </row>
    <row r="7" spans="1:255">
      <c r="A7" s="381"/>
      <c r="B7" s="381" t="s">
        <v>654</v>
      </c>
      <c r="C7" s="382"/>
      <c r="D7" s="383">
        <f t="shared" ref="D7:F8" si="0">D8</f>
        <v>44043.514000000003</v>
      </c>
      <c r="E7" s="383">
        <f t="shared" si="0"/>
        <v>33467</v>
      </c>
      <c r="F7" s="383">
        <f t="shared" si="0"/>
        <v>3000</v>
      </c>
      <c r="G7" s="384"/>
      <c r="H7" s="385"/>
      <c r="I7" s="376"/>
      <c r="J7" s="376"/>
      <c r="K7" s="376"/>
      <c r="L7" s="376"/>
      <c r="M7" s="376"/>
      <c r="N7" s="377"/>
      <c r="O7" s="377"/>
      <c r="P7" s="377"/>
      <c r="Q7" s="377"/>
      <c r="R7" s="377"/>
      <c r="S7" s="377"/>
      <c r="T7" s="377"/>
      <c r="U7" s="377"/>
      <c r="V7" s="377"/>
      <c r="W7" s="377"/>
      <c r="X7" s="377"/>
      <c r="Y7" s="377"/>
      <c r="Z7" s="377"/>
      <c r="AA7" s="377"/>
      <c r="AB7" s="377"/>
      <c r="AC7" s="377"/>
      <c r="AD7" s="377"/>
      <c r="AE7" s="377"/>
      <c r="AF7" s="377"/>
      <c r="AG7" s="377"/>
      <c r="AH7" s="377"/>
      <c r="AI7" s="377"/>
      <c r="AJ7" s="377"/>
      <c r="AK7" s="377"/>
      <c r="AL7" s="377"/>
      <c r="AM7" s="377"/>
      <c r="AN7" s="377"/>
      <c r="AO7" s="377"/>
      <c r="AP7" s="377"/>
      <c r="AQ7" s="377"/>
      <c r="AR7" s="377"/>
      <c r="AS7" s="377"/>
      <c r="AT7" s="377"/>
      <c r="AU7" s="377"/>
      <c r="AV7" s="377"/>
      <c r="AW7" s="377"/>
      <c r="AX7" s="377"/>
      <c r="AY7" s="377"/>
      <c r="AZ7" s="377"/>
      <c r="BA7" s="377"/>
      <c r="BB7" s="377"/>
      <c r="BC7" s="377"/>
      <c r="BD7" s="377"/>
      <c r="BE7" s="377"/>
      <c r="BF7" s="377"/>
      <c r="BG7" s="377"/>
      <c r="BH7" s="377"/>
      <c r="BI7" s="377"/>
      <c r="BJ7" s="377"/>
      <c r="BK7" s="377"/>
      <c r="BL7" s="377"/>
      <c r="BM7" s="377"/>
      <c r="BN7" s="377"/>
      <c r="BO7" s="377"/>
      <c r="BP7" s="377"/>
      <c r="BQ7" s="377"/>
      <c r="BR7" s="377"/>
      <c r="BS7" s="377"/>
      <c r="BT7" s="377"/>
      <c r="BU7" s="377"/>
      <c r="BV7" s="377"/>
      <c r="BW7" s="377"/>
      <c r="BX7" s="377"/>
      <c r="BY7" s="377"/>
      <c r="BZ7" s="377"/>
      <c r="CA7" s="377"/>
      <c r="CB7" s="377"/>
      <c r="CC7" s="377"/>
      <c r="CD7" s="377"/>
      <c r="CE7" s="377"/>
      <c r="CF7" s="377"/>
      <c r="CG7" s="377"/>
      <c r="CH7" s="377"/>
      <c r="CI7" s="377"/>
      <c r="CJ7" s="377"/>
      <c r="CK7" s="377"/>
      <c r="CL7" s="377"/>
      <c r="CM7" s="377"/>
      <c r="CN7" s="377"/>
      <c r="CO7" s="377"/>
      <c r="CP7" s="377"/>
      <c r="CQ7" s="377"/>
      <c r="CR7" s="377"/>
      <c r="CS7" s="377"/>
      <c r="CT7" s="377"/>
      <c r="CU7" s="377"/>
      <c r="CV7" s="377"/>
      <c r="CW7" s="377"/>
      <c r="CX7" s="377"/>
      <c r="CY7" s="377"/>
      <c r="CZ7" s="377"/>
      <c r="DA7" s="377"/>
      <c r="DB7" s="377"/>
      <c r="DC7" s="377"/>
      <c r="DD7" s="377"/>
      <c r="DE7" s="377"/>
      <c r="DF7" s="377"/>
      <c r="DG7" s="377"/>
      <c r="DH7" s="377"/>
      <c r="DI7" s="377"/>
      <c r="DJ7" s="377"/>
      <c r="DK7" s="377"/>
      <c r="DL7" s="377"/>
      <c r="DM7" s="377"/>
      <c r="DN7" s="377"/>
      <c r="DO7" s="377"/>
      <c r="DP7" s="377"/>
      <c r="DQ7" s="377"/>
      <c r="DR7" s="377"/>
      <c r="DS7" s="377"/>
      <c r="DT7" s="377"/>
      <c r="DU7" s="377"/>
      <c r="DV7" s="377"/>
      <c r="DW7" s="377"/>
      <c r="DX7" s="377"/>
      <c r="DY7" s="377"/>
      <c r="DZ7" s="377"/>
      <c r="EA7" s="377"/>
      <c r="EB7" s="377"/>
      <c r="EC7" s="377"/>
      <c r="ED7" s="377"/>
      <c r="EE7" s="377"/>
      <c r="EF7" s="377"/>
      <c r="EG7" s="377"/>
      <c r="EH7" s="377"/>
      <c r="EI7" s="377"/>
      <c r="EJ7" s="377"/>
      <c r="EK7" s="377"/>
      <c r="EL7" s="377"/>
      <c r="EM7" s="377"/>
      <c r="EN7" s="377"/>
      <c r="EO7" s="377"/>
      <c r="EP7" s="377"/>
      <c r="EQ7" s="377"/>
      <c r="ER7" s="377"/>
      <c r="ES7" s="377"/>
      <c r="ET7" s="377"/>
      <c r="EU7" s="377"/>
      <c r="EV7" s="377"/>
      <c r="EW7" s="377"/>
      <c r="EX7" s="377"/>
      <c r="EY7" s="377"/>
      <c r="EZ7" s="377"/>
      <c r="FA7" s="377"/>
      <c r="FB7" s="377"/>
      <c r="FC7" s="377"/>
      <c r="FD7" s="377"/>
      <c r="FE7" s="377"/>
      <c r="FF7" s="377"/>
      <c r="FG7" s="377"/>
      <c r="FH7" s="377"/>
      <c r="FI7" s="377"/>
      <c r="FJ7" s="377"/>
      <c r="FK7" s="377"/>
      <c r="FL7" s="377"/>
      <c r="FM7" s="377"/>
      <c r="FN7" s="377"/>
      <c r="FO7" s="377"/>
      <c r="FP7" s="377"/>
      <c r="FQ7" s="377"/>
      <c r="FR7" s="377"/>
      <c r="FS7" s="377"/>
      <c r="FT7" s="377"/>
      <c r="FU7" s="377"/>
      <c r="FV7" s="377"/>
      <c r="FW7" s="377"/>
      <c r="FX7" s="377"/>
      <c r="FY7" s="377"/>
      <c r="FZ7" s="377"/>
      <c r="GA7" s="377"/>
      <c r="GB7" s="377"/>
      <c r="GC7" s="377"/>
      <c r="GD7" s="377"/>
      <c r="GE7" s="377"/>
      <c r="GF7" s="377"/>
      <c r="GG7" s="377"/>
      <c r="GH7" s="377"/>
      <c r="GI7" s="377"/>
      <c r="GJ7" s="377"/>
      <c r="GK7" s="377"/>
      <c r="GL7" s="377"/>
      <c r="GM7" s="377"/>
      <c r="GN7" s="377"/>
      <c r="GO7" s="377"/>
      <c r="GP7" s="377"/>
      <c r="GQ7" s="377"/>
      <c r="GR7" s="377"/>
      <c r="GS7" s="377"/>
      <c r="GT7" s="377"/>
      <c r="GU7" s="377"/>
      <c r="GV7" s="377"/>
      <c r="GW7" s="377"/>
      <c r="GX7" s="377"/>
      <c r="GY7" s="377"/>
      <c r="GZ7" s="377"/>
      <c r="HA7" s="377"/>
      <c r="HB7" s="377"/>
      <c r="HC7" s="377"/>
      <c r="HD7" s="377"/>
      <c r="HE7" s="377"/>
      <c r="HF7" s="377"/>
      <c r="HG7" s="377"/>
      <c r="HH7" s="377"/>
      <c r="HI7" s="377"/>
      <c r="HJ7" s="377"/>
      <c r="HK7" s="377"/>
      <c r="HL7" s="377"/>
      <c r="HM7" s="377"/>
      <c r="HN7" s="377"/>
      <c r="HO7" s="377"/>
      <c r="HP7" s="377"/>
      <c r="HQ7" s="377"/>
      <c r="HR7" s="377"/>
      <c r="HS7" s="377"/>
      <c r="HT7" s="377"/>
      <c r="HU7" s="377"/>
      <c r="HV7" s="377"/>
      <c r="HW7" s="377"/>
      <c r="HX7" s="377"/>
      <c r="HY7" s="377"/>
      <c r="HZ7" s="377"/>
      <c r="IA7" s="377"/>
      <c r="IB7" s="377"/>
      <c r="IC7" s="377"/>
      <c r="ID7" s="377"/>
      <c r="IE7" s="377"/>
      <c r="IF7" s="377"/>
      <c r="IG7" s="377"/>
      <c r="IH7" s="377"/>
      <c r="II7" s="377"/>
      <c r="IJ7" s="377"/>
      <c r="IK7" s="377"/>
      <c r="IL7" s="377"/>
      <c r="IM7" s="377"/>
      <c r="IN7" s="377"/>
      <c r="IO7" s="377"/>
      <c r="IP7" s="377"/>
      <c r="IQ7" s="377"/>
      <c r="IR7" s="377"/>
      <c r="IS7" s="377"/>
      <c r="IT7" s="377"/>
      <c r="IU7" s="377"/>
    </row>
    <row r="8" spans="1:255">
      <c r="A8" s="338" t="s">
        <v>22</v>
      </c>
      <c r="B8" s="480" t="s">
        <v>655</v>
      </c>
      <c r="C8" s="481"/>
      <c r="D8" s="482">
        <f t="shared" si="0"/>
        <v>44043.514000000003</v>
      </c>
      <c r="E8" s="482">
        <f t="shared" si="0"/>
        <v>33467</v>
      </c>
      <c r="F8" s="482">
        <f t="shared" si="0"/>
        <v>3000</v>
      </c>
      <c r="G8" s="483"/>
      <c r="H8" s="484"/>
      <c r="I8" s="376"/>
      <c r="J8" s="376"/>
      <c r="K8" s="376"/>
      <c r="L8" s="376"/>
      <c r="M8" s="376"/>
      <c r="N8" s="377"/>
      <c r="O8" s="377"/>
      <c r="P8" s="377"/>
      <c r="Q8" s="377"/>
      <c r="R8" s="377"/>
      <c r="S8" s="377"/>
      <c r="T8" s="377"/>
      <c r="U8" s="377"/>
      <c r="V8" s="377"/>
      <c r="W8" s="377"/>
      <c r="X8" s="377"/>
      <c r="Y8" s="377"/>
      <c r="Z8" s="377"/>
      <c r="AA8" s="377"/>
      <c r="AB8" s="377"/>
      <c r="AC8" s="377"/>
      <c r="AD8" s="377"/>
      <c r="AE8" s="377"/>
      <c r="AF8" s="377"/>
      <c r="AG8" s="377"/>
      <c r="AH8" s="377"/>
      <c r="AI8" s="377"/>
      <c r="AJ8" s="377"/>
      <c r="AK8" s="377"/>
      <c r="AL8" s="377"/>
      <c r="AM8" s="377"/>
      <c r="AN8" s="377"/>
      <c r="AO8" s="377"/>
      <c r="AP8" s="377"/>
      <c r="AQ8" s="377"/>
      <c r="AR8" s="377"/>
      <c r="AS8" s="377"/>
      <c r="AT8" s="377"/>
      <c r="AU8" s="377"/>
      <c r="AV8" s="377"/>
      <c r="AW8" s="377"/>
      <c r="AX8" s="377"/>
      <c r="AY8" s="377"/>
      <c r="AZ8" s="377"/>
      <c r="BA8" s="377"/>
      <c r="BB8" s="377"/>
      <c r="BC8" s="377"/>
      <c r="BD8" s="377"/>
      <c r="BE8" s="377"/>
      <c r="BF8" s="377"/>
      <c r="BG8" s="377"/>
      <c r="BH8" s="377"/>
      <c r="BI8" s="377"/>
      <c r="BJ8" s="377"/>
      <c r="BK8" s="377"/>
      <c r="BL8" s="377"/>
      <c r="BM8" s="377"/>
      <c r="BN8" s="377"/>
      <c r="BO8" s="377"/>
      <c r="BP8" s="377"/>
      <c r="BQ8" s="377"/>
      <c r="BR8" s="377"/>
      <c r="BS8" s="377"/>
      <c r="BT8" s="377"/>
      <c r="BU8" s="377"/>
      <c r="BV8" s="377"/>
      <c r="BW8" s="377"/>
      <c r="BX8" s="377"/>
      <c r="BY8" s="377"/>
      <c r="BZ8" s="377"/>
      <c r="CA8" s="377"/>
      <c r="CB8" s="377"/>
      <c r="CC8" s="377"/>
      <c r="CD8" s="377"/>
      <c r="CE8" s="377"/>
      <c r="CF8" s="377"/>
      <c r="CG8" s="377"/>
      <c r="CH8" s="377"/>
      <c r="CI8" s="377"/>
      <c r="CJ8" s="377"/>
      <c r="CK8" s="377"/>
      <c r="CL8" s="377"/>
      <c r="CM8" s="377"/>
      <c r="CN8" s="377"/>
      <c r="CO8" s="377"/>
      <c r="CP8" s="377"/>
      <c r="CQ8" s="377"/>
      <c r="CR8" s="377"/>
      <c r="CS8" s="377"/>
      <c r="CT8" s="377"/>
      <c r="CU8" s="377"/>
      <c r="CV8" s="377"/>
      <c r="CW8" s="377"/>
      <c r="CX8" s="377"/>
      <c r="CY8" s="377"/>
      <c r="CZ8" s="377"/>
      <c r="DA8" s="377"/>
      <c r="DB8" s="377"/>
      <c r="DC8" s="377"/>
      <c r="DD8" s="377"/>
      <c r="DE8" s="377"/>
      <c r="DF8" s="377"/>
      <c r="DG8" s="377"/>
      <c r="DH8" s="377"/>
      <c r="DI8" s="377"/>
      <c r="DJ8" s="377"/>
      <c r="DK8" s="377"/>
      <c r="DL8" s="377"/>
      <c r="DM8" s="377"/>
      <c r="DN8" s="377"/>
      <c r="DO8" s="377"/>
      <c r="DP8" s="377"/>
      <c r="DQ8" s="377"/>
      <c r="DR8" s="377"/>
      <c r="DS8" s="377"/>
      <c r="DT8" s="377"/>
      <c r="DU8" s="377"/>
      <c r="DV8" s="377"/>
      <c r="DW8" s="377"/>
      <c r="DX8" s="377"/>
      <c r="DY8" s="377"/>
      <c r="DZ8" s="377"/>
      <c r="EA8" s="377"/>
      <c r="EB8" s="377"/>
      <c r="EC8" s="377"/>
      <c r="ED8" s="377"/>
      <c r="EE8" s="377"/>
      <c r="EF8" s="377"/>
      <c r="EG8" s="377"/>
      <c r="EH8" s="377"/>
      <c r="EI8" s="377"/>
      <c r="EJ8" s="377"/>
      <c r="EK8" s="377"/>
      <c r="EL8" s="377"/>
      <c r="EM8" s="377"/>
      <c r="EN8" s="377"/>
      <c r="EO8" s="377"/>
      <c r="EP8" s="377"/>
      <c r="EQ8" s="377"/>
      <c r="ER8" s="377"/>
      <c r="ES8" s="377"/>
      <c r="ET8" s="377"/>
      <c r="EU8" s="377"/>
      <c r="EV8" s="377"/>
      <c r="EW8" s="377"/>
      <c r="EX8" s="377"/>
      <c r="EY8" s="377"/>
      <c r="EZ8" s="377"/>
      <c r="FA8" s="377"/>
      <c r="FB8" s="377"/>
      <c r="FC8" s="377"/>
      <c r="FD8" s="377"/>
      <c r="FE8" s="377"/>
      <c r="FF8" s="377"/>
      <c r="FG8" s="377"/>
      <c r="FH8" s="377"/>
      <c r="FI8" s="377"/>
      <c r="FJ8" s="377"/>
      <c r="FK8" s="377"/>
      <c r="FL8" s="377"/>
      <c r="FM8" s="377"/>
      <c r="FN8" s="377"/>
      <c r="FO8" s="377"/>
      <c r="FP8" s="377"/>
      <c r="FQ8" s="377"/>
      <c r="FR8" s="377"/>
      <c r="FS8" s="377"/>
      <c r="FT8" s="377"/>
      <c r="FU8" s="377"/>
      <c r="FV8" s="377"/>
      <c r="FW8" s="377"/>
      <c r="FX8" s="377"/>
      <c r="FY8" s="377"/>
      <c r="FZ8" s="377"/>
      <c r="GA8" s="377"/>
      <c r="GB8" s="377"/>
      <c r="GC8" s="377"/>
      <c r="GD8" s="377"/>
      <c r="GE8" s="377"/>
      <c r="GF8" s="377"/>
      <c r="GG8" s="377"/>
      <c r="GH8" s="377"/>
      <c r="GI8" s="377"/>
      <c r="GJ8" s="377"/>
      <c r="GK8" s="377"/>
      <c r="GL8" s="377"/>
      <c r="GM8" s="377"/>
      <c r="GN8" s="377"/>
      <c r="GO8" s="377"/>
      <c r="GP8" s="377"/>
      <c r="GQ8" s="377"/>
      <c r="GR8" s="377"/>
      <c r="GS8" s="377"/>
      <c r="GT8" s="377"/>
      <c r="GU8" s="377"/>
      <c r="GV8" s="377"/>
      <c r="GW8" s="377"/>
      <c r="GX8" s="377"/>
      <c r="GY8" s="377"/>
      <c r="GZ8" s="377"/>
      <c r="HA8" s="377"/>
      <c r="HB8" s="377"/>
      <c r="HC8" s="377"/>
      <c r="HD8" s="377"/>
      <c r="HE8" s="377"/>
      <c r="HF8" s="377"/>
      <c r="HG8" s="377"/>
      <c r="HH8" s="377"/>
      <c r="HI8" s="377"/>
      <c r="HJ8" s="377"/>
      <c r="HK8" s="377"/>
      <c r="HL8" s="377"/>
      <c r="HM8" s="377"/>
      <c r="HN8" s="377"/>
      <c r="HO8" s="377"/>
      <c r="HP8" s="377"/>
      <c r="HQ8" s="377"/>
      <c r="HR8" s="377"/>
      <c r="HS8" s="377"/>
      <c r="HT8" s="377"/>
      <c r="HU8" s="377"/>
      <c r="HV8" s="377"/>
      <c r="HW8" s="377"/>
      <c r="HX8" s="377"/>
      <c r="HY8" s="377"/>
      <c r="HZ8" s="377"/>
      <c r="IA8" s="377"/>
      <c r="IB8" s="377"/>
      <c r="IC8" s="377"/>
      <c r="ID8" s="377"/>
      <c r="IE8" s="377"/>
      <c r="IF8" s="377"/>
      <c r="IG8" s="377"/>
      <c r="IH8" s="377"/>
      <c r="II8" s="377"/>
      <c r="IJ8" s="377"/>
      <c r="IK8" s="377"/>
      <c r="IL8" s="377"/>
      <c r="IM8" s="377"/>
      <c r="IN8" s="377"/>
      <c r="IO8" s="377"/>
      <c r="IP8" s="377"/>
      <c r="IQ8" s="377"/>
      <c r="IR8" s="377"/>
      <c r="IS8" s="377"/>
      <c r="IT8" s="377"/>
      <c r="IU8" s="377"/>
    </row>
    <row r="9" spans="1:255" ht="31.5">
      <c r="A9" s="485">
        <v>1</v>
      </c>
      <c r="B9" s="486" t="s">
        <v>656</v>
      </c>
      <c r="C9" s="487" t="s">
        <v>657</v>
      </c>
      <c r="D9" s="488">
        <v>44043.514000000003</v>
      </c>
      <c r="E9" s="489">
        <v>33467</v>
      </c>
      <c r="F9" s="489">
        <v>3000</v>
      </c>
      <c r="G9" s="485" t="s">
        <v>658</v>
      </c>
      <c r="H9" s="490"/>
      <c r="I9" s="376"/>
      <c r="J9" s="376"/>
      <c r="K9" s="376"/>
      <c r="L9" s="376"/>
      <c r="M9" s="376"/>
      <c r="N9" s="377"/>
      <c r="O9" s="377"/>
      <c r="P9" s="377"/>
      <c r="Q9" s="377"/>
      <c r="R9" s="377"/>
      <c r="S9" s="377"/>
      <c r="T9" s="377"/>
      <c r="U9" s="377"/>
      <c r="V9" s="377"/>
      <c r="W9" s="377"/>
      <c r="X9" s="377"/>
      <c r="Y9" s="377"/>
      <c r="Z9" s="377"/>
      <c r="AA9" s="377"/>
      <c r="AB9" s="377"/>
      <c r="AC9" s="377"/>
      <c r="AD9" s="377"/>
      <c r="AE9" s="377"/>
      <c r="AF9" s="377"/>
      <c r="AG9" s="377"/>
      <c r="AH9" s="377"/>
      <c r="AI9" s="377"/>
      <c r="AJ9" s="377"/>
      <c r="AK9" s="377"/>
      <c r="AL9" s="377"/>
      <c r="AM9" s="377"/>
      <c r="AN9" s="377"/>
      <c r="AO9" s="377"/>
      <c r="AP9" s="377"/>
      <c r="AQ9" s="377"/>
      <c r="AR9" s="377"/>
      <c r="AS9" s="377"/>
      <c r="AT9" s="377"/>
      <c r="AU9" s="377"/>
      <c r="AV9" s="377"/>
      <c r="AW9" s="377"/>
      <c r="AX9" s="377"/>
      <c r="AY9" s="377"/>
      <c r="AZ9" s="377"/>
      <c r="BA9" s="377"/>
      <c r="BB9" s="377"/>
      <c r="BC9" s="377"/>
      <c r="BD9" s="377"/>
      <c r="BE9" s="377"/>
      <c r="BF9" s="377"/>
      <c r="BG9" s="377"/>
      <c r="BH9" s="377"/>
      <c r="BI9" s="377"/>
      <c r="BJ9" s="377"/>
      <c r="BK9" s="377"/>
      <c r="BL9" s="377"/>
      <c r="BM9" s="377"/>
      <c r="BN9" s="377"/>
      <c r="BO9" s="377"/>
      <c r="BP9" s="377"/>
      <c r="BQ9" s="377"/>
      <c r="BR9" s="377"/>
      <c r="BS9" s="377"/>
      <c r="BT9" s="377"/>
      <c r="BU9" s="377"/>
      <c r="BV9" s="377"/>
      <c r="BW9" s="377"/>
      <c r="BX9" s="377"/>
      <c r="BY9" s="377"/>
      <c r="BZ9" s="377"/>
      <c r="CA9" s="377"/>
      <c r="CB9" s="377"/>
      <c r="CC9" s="377"/>
      <c r="CD9" s="377"/>
      <c r="CE9" s="377"/>
      <c r="CF9" s="377"/>
      <c r="CG9" s="377"/>
      <c r="CH9" s="377"/>
      <c r="CI9" s="377"/>
      <c r="CJ9" s="377"/>
      <c r="CK9" s="377"/>
      <c r="CL9" s="377"/>
      <c r="CM9" s="377"/>
      <c r="CN9" s="377"/>
      <c r="CO9" s="377"/>
      <c r="CP9" s="377"/>
      <c r="CQ9" s="377"/>
      <c r="CR9" s="377"/>
      <c r="CS9" s="377"/>
      <c r="CT9" s="377"/>
      <c r="CU9" s="377"/>
      <c r="CV9" s="377"/>
      <c r="CW9" s="377"/>
      <c r="CX9" s="377"/>
      <c r="CY9" s="377"/>
      <c r="CZ9" s="377"/>
      <c r="DA9" s="377"/>
      <c r="DB9" s="377"/>
      <c r="DC9" s="377"/>
      <c r="DD9" s="377"/>
      <c r="DE9" s="377"/>
      <c r="DF9" s="377"/>
      <c r="DG9" s="377"/>
      <c r="DH9" s="377"/>
      <c r="DI9" s="377"/>
      <c r="DJ9" s="377"/>
      <c r="DK9" s="377"/>
      <c r="DL9" s="377"/>
      <c r="DM9" s="377"/>
      <c r="DN9" s="377"/>
      <c r="DO9" s="377"/>
      <c r="DP9" s="377"/>
      <c r="DQ9" s="377"/>
      <c r="DR9" s="377"/>
      <c r="DS9" s="377"/>
      <c r="DT9" s="377"/>
      <c r="DU9" s="377"/>
      <c r="DV9" s="377"/>
      <c r="DW9" s="377"/>
      <c r="DX9" s="377"/>
      <c r="DY9" s="377"/>
      <c r="DZ9" s="377"/>
      <c r="EA9" s="377"/>
      <c r="EB9" s="377"/>
      <c r="EC9" s="377"/>
      <c r="ED9" s="377"/>
      <c r="EE9" s="377"/>
      <c r="EF9" s="377"/>
      <c r="EG9" s="377"/>
      <c r="EH9" s="377"/>
      <c r="EI9" s="377"/>
      <c r="EJ9" s="377"/>
      <c r="EK9" s="377"/>
      <c r="EL9" s="377"/>
      <c r="EM9" s="377"/>
      <c r="EN9" s="377"/>
      <c r="EO9" s="377"/>
      <c r="EP9" s="377"/>
      <c r="EQ9" s="377"/>
      <c r="ER9" s="377"/>
      <c r="ES9" s="377"/>
      <c r="ET9" s="377"/>
      <c r="EU9" s="377"/>
      <c r="EV9" s="377"/>
      <c r="EW9" s="377"/>
      <c r="EX9" s="377"/>
      <c r="EY9" s="377"/>
      <c r="EZ9" s="377"/>
      <c r="FA9" s="377"/>
      <c r="FB9" s="377"/>
      <c r="FC9" s="377"/>
      <c r="FD9" s="377"/>
      <c r="FE9" s="377"/>
      <c r="FF9" s="377"/>
      <c r="FG9" s="377"/>
      <c r="FH9" s="377"/>
      <c r="FI9" s="377"/>
      <c r="FJ9" s="377"/>
      <c r="FK9" s="377"/>
      <c r="FL9" s="377"/>
      <c r="FM9" s="377"/>
      <c r="FN9" s="377"/>
      <c r="FO9" s="377"/>
      <c r="FP9" s="377"/>
      <c r="FQ9" s="377"/>
      <c r="FR9" s="377"/>
      <c r="FS9" s="377"/>
      <c r="FT9" s="377"/>
      <c r="FU9" s="377"/>
      <c r="FV9" s="377"/>
      <c r="FW9" s="377"/>
      <c r="FX9" s="377"/>
      <c r="FY9" s="377"/>
      <c r="FZ9" s="377"/>
      <c r="GA9" s="377"/>
      <c r="GB9" s="377"/>
      <c r="GC9" s="377"/>
      <c r="GD9" s="377"/>
      <c r="GE9" s="377"/>
      <c r="GF9" s="377"/>
      <c r="GG9" s="377"/>
      <c r="GH9" s="377"/>
      <c r="GI9" s="377"/>
      <c r="GJ9" s="377"/>
      <c r="GK9" s="377"/>
      <c r="GL9" s="377"/>
      <c r="GM9" s="377"/>
      <c r="GN9" s="377"/>
      <c r="GO9" s="377"/>
      <c r="GP9" s="377"/>
      <c r="GQ9" s="377"/>
      <c r="GR9" s="377"/>
      <c r="GS9" s="377"/>
      <c r="GT9" s="377"/>
      <c r="GU9" s="377"/>
      <c r="GV9" s="377"/>
      <c r="GW9" s="377"/>
      <c r="GX9" s="377"/>
      <c r="GY9" s="377"/>
      <c r="GZ9" s="377"/>
      <c r="HA9" s="377"/>
      <c r="HB9" s="377"/>
      <c r="HC9" s="377"/>
      <c r="HD9" s="377"/>
      <c r="HE9" s="377"/>
      <c r="HF9" s="377"/>
      <c r="HG9" s="377"/>
      <c r="HH9" s="377"/>
      <c r="HI9" s="377"/>
      <c r="HJ9" s="377"/>
      <c r="HK9" s="377"/>
      <c r="HL9" s="377"/>
      <c r="HM9" s="377"/>
      <c r="HN9" s="377"/>
      <c r="HO9" s="377"/>
      <c r="HP9" s="377"/>
      <c r="HQ9" s="377"/>
      <c r="HR9" s="377"/>
      <c r="HS9" s="377"/>
      <c r="HT9" s="377"/>
      <c r="HU9" s="377"/>
      <c r="HV9" s="377"/>
      <c r="HW9" s="377"/>
      <c r="HX9" s="377"/>
      <c r="HY9" s="377"/>
      <c r="HZ9" s="377"/>
      <c r="IA9" s="377"/>
      <c r="IB9" s="377"/>
      <c r="IC9" s="377"/>
      <c r="ID9" s="377"/>
      <c r="IE9" s="377"/>
      <c r="IF9" s="377"/>
      <c r="IG9" s="377"/>
      <c r="IH9" s="377"/>
      <c r="II9" s="377"/>
      <c r="IJ9" s="377"/>
      <c r="IK9" s="377"/>
      <c r="IL9" s="377"/>
      <c r="IM9" s="377"/>
      <c r="IN9" s="377"/>
      <c r="IO9" s="377"/>
      <c r="IP9" s="377"/>
      <c r="IQ9" s="377"/>
      <c r="IR9" s="377"/>
      <c r="IS9" s="377"/>
      <c r="IT9" s="377"/>
      <c r="IU9" s="377"/>
    </row>
    <row r="10" spans="1:255">
      <c r="I10" s="376"/>
      <c r="J10" s="376"/>
      <c r="K10" s="376"/>
      <c r="L10" s="376"/>
      <c r="M10" s="376"/>
    </row>
  </sheetData>
  <mergeCells count="11">
    <mergeCell ref="H5:H6"/>
    <mergeCell ref="A2:H2"/>
    <mergeCell ref="A3:H3"/>
    <mergeCell ref="E4:H4"/>
    <mergeCell ref="A5:A6"/>
    <mergeCell ref="B5:B6"/>
    <mergeCell ref="C5:C6"/>
    <mergeCell ref="D5:D6"/>
    <mergeCell ref="E5:E6"/>
    <mergeCell ref="F5:F6"/>
    <mergeCell ref="G5:G6"/>
  </mergeCells>
  <pageMargins left="0.51" right="0.16" top="0.75" bottom="0.75" header="0.3" footer="0.3"/>
  <pageSetup paperSize="9" scale="90" orientation="landscape" r:id="rId1"/>
  <colBreaks count="1" manualBreakCount="1">
    <brk id="8"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2"/>
  <sheetViews>
    <sheetView view="pageBreakPreview" zoomScale="70" zoomScaleNormal="100" zoomScaleSheetLayoutView="70" workbookViewId="0">
      <pane xSplit="2" ySplit="9" topLeftCell="C22" activePane="bottomRight" state="frozen"/>
      <selection pane="topRight" activeCell="C1" sqref="C1"/>
      <selection pane="bottomLeft" activeCell="A10" sqref="A10"/>
      <selection pane="bottomRight" activeCell="A3" sqref="A3:V3"/>
    </sheetView>
  </sheetViews>
  <sheetFormatPr defaultColWidth="7.875" defaultRowHeight="16.5"/>
  <cols>
    <col min="1" max="1" width="4.875" style="413" customWidth="1"/>
    <col min="2" max="2" width="39.25" style="413" customWidth="1"/>
    <col min="3" max="3" width="10.125" style="414" customWidth="1"/>
    <col min="4" max="4" width="8.125" style="414" customWidth="1"/>
    <col min="5" max="5" width="12.75" style="414" customWidth="1"/>
    <col min="6" max="6" width="12.5" style="414" bestFit="1" customWidth="1"/>
    <col min="7" max="7" width="11.875" style="414" customWidth="1"/>
    <col min="8" max="8" width="10" style="414" customWidth="1"/>
    <col min="9" max="9" width="11.375" style="414" hidden="1" customWidth="1"/>
    <col min="10" max="10" width="11.5" style="414" hidden="1" customWidth="1"/>
    <col min="11" max="11" width="9.75" style="414" hidden="1" customWidth="1"/>
    <col min="12" max="13" width="12.5" style="414" bestFit="1" customWidth="1"/>
    <col min="14" max="14" width="10.625" style="414" bestFit="1" customWidth="1"/>
    <col min="15" max="15" width="11.625" style="414" hidden="1" customWidth="1"/>
    <col min="16" max="16" width="11.375" style="414" hidden="1" customWidth="1"/>
    <col min="17" max="17" width="9.75" style="414" hidden="1" customWidth="1"/>
    <col min="18" max="18" width="11.125" style="414" customWidth="1"/>
    <col min="19" max="19" width="11.625" style="414" customWidth="1"/>
    <col min="20" max="20" width="9.875" style="414" customWidth="1"/>
    <col min="21" max="21" width="13.375" style="414" customWidth="1"/>
    <col min="22" max="22" width="14.375" style="413" customWidth="1"/>
    <col min="23" max="23" width="14.5" style="413" customWidth="1"/>
    <col min="24" max="16384" width="7.875" style="413"/>
  </cols>
  <sheetData>
    <row r="1" spans="1:23" s="395" customFormat="1" ht="20.25">
      <c r="C1" s="498"/>
      <c r="D1" s="498"/>
      <c r="E1" s="498"/>
      <c r="F1" s="498"/>
      <c r="G1" s="498"/>
      <c r="H1" s="498"/>
      <c r="I1" s="498"/>
      <c r="J1" s="498"/>
      <c r="K1" s="498"/>
      <c r="L1" s="498"/>
      <c r="M1" s="498"/>
      <c r="N1" s="498"/>
      <c r="O1" s="499"/>
      <c r="P1" s="499"/>
      <c r="Q1" s="499"/>
      <c r="R1" s="499"/>
      <c r="S1" s="499"/>
      <c r="T1" s="499"/>
      <c r="U1" s="499"/>
      <c r="V1" s="499"/>
    </row>
    <row r="2" spans="1:23" s="415" customFormat="1" ht="27" customHeight="1">
      <c r="A2" s="585" t="str">
        <f>'B2-TWTN'!A3:R3</f>
        <v>DANH MỤC DỰ ÁN ĐANG TRIỂN KHAI</v>
      </c>
      <c r="B2" s="585"/>
      <c r="C2" s="585"/>
      <c r="D2" s="585"/>
      <c r="E2" s="585"/>
      <c r="F2" s="585"/>
      <c r="G2" s="585"/>
      <c r="H2" s="585"/>
      <c r="I2" s="585"/>
      <c r="J2" s="585"/>
      <c r="K2" s="585"/>
      <c r="L2" s="585"/>
      <c r="M2" s="585"/>
      <c r="N2" s="585"/>
      <c r="O2" s="585"/>
      <c r="P2" s="585"/>
      <c r="Q2" s="585"/>
      <c r="R2" s="585"/>
      <c r="S2" s="585"/>
      <c r="T2" s="585"/>
      <c r="U2" s="585"/>
      <c r="V2" s="585"/>
    </row>
    <row r="3" spans="1:23" s="415" customFormat="1" ht="24" customHeight="1">
      <c r="A3" s="631" t="str">
        <f>'B7.10-QH'!A3:H3</f>
        <v>(Kèm theo Quyết định số 3533/QĐ-UBND ngày 24/12/2021 của UBND tỉnh)</v>
      </c>
      <c r="B3" s="586"/>
      <c r="C3" s="586"/>
      <c r="D3" s="586"/>
      <c r="E3" s="586"/>
      <c r="F3" s="586"/>
      <c r="G3" s="586"/>
      <c r="H3" s="586"/>
      <c r="I3" s="586"/>
      <c r="J3" s="586"/>
      <c r="K3" s="586"/>
      <c r="L3" s="586"/>
      <c r="M3" s="586"/>
      <c r="N3" s="586"/>
      <c r="O3" s="586"/>
      <c r="P3" s="586"/>
      <c r="Q3" s="586"/>
      <c r="R3" s="586"/>
      <c r="S3" s="586"/>
      <c r="T3" s="586"/>
      <c r="U3" s="586"/>
      <c r="V3" s="586"/>
    </row>
    <row r="4" spans="1:23" s="415" customFormat="1" ht="20.25">
      <c r="C4" s="416"/>
      <c r="D4" s="416"/>
      <c r="E4" s="416"/>
      <c r="F4" s="416"/>
      <c r="G4" s="416"/>
      <c r="H4" s="416"/>
      <c r="I4" s="416"/>
      <c r="J4" s="416"/>
      <c r="K4" s="416"/>
      <c r="L4" s="416"/>
      <c r="M4" s="416"/>
      <c r="N4" s="416"/>
      <c r="O4" s="416"/>
      <c r="P4" s="416"/>
      <c r="Q4" s="416"/>
      <c r="R4" s="416"/>
      <c r="S4" s="416"/>
      <c r="T4" s="588" t="s">
        <v>425</v>
      </c>
      <c r="U4" s="588"/>
      <c r="V4" s="588"/>
    </row>
    <row r="5" spans="1:23" s="397" customFormat="1" ht="27" customHeight="1">
      <c r="A5" s="584" t="s">
        <v>0</v>
      </c>
      <c r="B5" s="584" t="s">
        <v>426</v>
      </c>
      <c r="C5" s="589" t="s">
        <v>432</v>
      </c>
      <c r="D5" s="589" t="s">
        <v>4</v>
      </c>
      <c r="E5" s="584" t="s">
        <v>733</v>
      </c>
      <c r="F5" s="584"/>
      <c r="G5" s="584"/>
      <c r="H5" s="584"/>
      <c r="I5" s="584" t="s">
        <v>434</v>
      </c>
      <c r="J5" s="584"/>
      <c r="K5" s="584"/>
      <c r="L5" s="584" t="s">
        <v>728</v>
      </c>
      <c r="M5" s="584"/>
      <c r="N5" s="584"/>
      <c r="O5" s="584" t="s">
        <v>435</v>
      </c>
      <c r="P5" s="584"/>
      <c r="Q5" s="584"/>
      <c r="R5" s="584" t="s">
        <v>575</v>
      </c>
      <c r="S5" s="584"/>
      <c r="T5" s="584"/>
      <c r="U5" s="584" t="s">
        <v>9</v>
      </c>
      <c r="V5" s="584" t="s">
        <v>10</v>
      </c>
    </row>
    <row r="6" spans="1:23" s="397" customFormat="1">
      <c r="A6" s="584"/>
      <c r="B6" s="584"/>
      <c r="C6" s="590"/>
      <c r="D6" s="590"/>
      <c r="E6" s="584" t="s">
        <v>428</v>
      </c>
      <c r="F6" s="584" t="s">
        <v>422</v>
      </c>
      <c r="G6" s="584"/>
      <c r="H6" s="584"/>
      <c r="I6" s="584"/>
      <c r="J6" s="584"/>
      <c r="K6" s="584"/>
      <c r="L6" s="584"/>
      <c r="M6" s="584"/>
      <c r="N6" s="584"/>
      <c r="O6" s="584"/>
      <c r="P6" s="584"/>
      <c r="Q6" s="584"/>
      <c r="R6" s="584"/>
      <c r="S6" s="584"/>
      <c r="T6" s="584"/>
      <c r="U6" s="584"/>
      <c r="V6" s="584"/>
    </row>
    <row r="7" spans="1:23" s="397" customFormat="1" ht="16.5" customHeight="1">
      <c r="A7" s="584"/>
      <c r="B7" s="584"/>
      <c r="C7" s="590"/>
      <c r="D7" s="590"/>
      <c r="E7" s="584"/>
      <c r="F7" s="584" t="s">
        <v>423</v>
      </c>
      <c r="G7" s="584" t="s">
        <v>429</v>
      </c>
      <c r="H7" s="584"/>
      <c r="I7" s="584" t="s">
        <v>423</v>
      </c>
      <c r="J7" s="584" t="s">
        <v>17</v>
      </c>
      <c r="K7" s="584"/>
      <c r="L7" s="584" t="s">
        <v>423</v>
      </c>
      <c r="M7" s="584" t="s">
        <v>17</v>
      </c>
      <c r="N7" s="584"/>
      <c r="O7" s="584" t="s">
        <v>423</v>
      </c>
      <c r="P7" s="584" t="s">
        <v>17</v>
      </c>
      <c r="Q7" s="584"/>
      <c r="R7" s="584" t="s">
        <v>423</v>
      </c>
      <c r="S7" s="584" t="s">
        <v>17</v>
      </c>
      <c r="T7" s="584"/>
      <c r="U7" s="584"/>
      <c r="V7" s="584"/>
    </row>
    <row r="8" spans="1:23" s="397" customFormat="1" ht="16.5" customHeight="1">
      <c r="A8" s="584"/>
      <c r="B8" s="584"/>
      <c r="C8" s="590"/>
      <c r="D8" s="590"/>
      <c r="E8" s="584"/>
      <c r="F8" s="584"/>
      <c r="G8" s="584" t="s">
        <v>430</v>
      </c>
      <c r="H8" s="584" t="s">
        <v>20</v>
      </c>
      <c r="I8" s="584"/>
      <c r="J8" s="584" t="s">
        <v>430</v>
      </c>
      <c r="K8" s="584" t="s">
        <v>20</v>
      </c>
      <c r="L8" s="584"/>
      <c r="M8" s="584" t="s">
        <v>430</v>
      </c>
      <c r="N8" s="584" t="s">
        <v>20</v>
      </c>
      <c r="O8" s="584"/>
      <c r="P8" s="584" t="s">
        <v>430</v>
      </c>
      <c r="Q8" s="584" t="s">
        <v>20</v>
      </c>
      <c r="R8" s="584"/>
      <c r="S8" s="584" t="s">
        <v>430</v>
      </c>
      <c r="T8" s="584" t="s">
        <v>20</v>
      </c>
      <c r="U8" s="584"/>
      <c r="V8" s="584"/>
    </row>
    <row r="9" spans="1:23" s="397" customFormat="1" ht="41.25" customHeight="1">
      <c r="A9" s="584"/>
      <c r="B9" s="584"/>
      <c r="C9" s="591"/>
      <c r="D9" s="591"/>
      <c r="E9" s="584"/>
      <c r="F9" s="584"/>
      <c r="G9" s="584"/>
      <c r="H9" s="584"/>
      <c r="I9" s="584"/>
      <c r="J9" s="584"/>
      <c r="K9" s="584"/>
      <c r="L9" s="584"/>
      <c r="M9" s="584"/>
      <c r="N9" s="584"/>
      <c r="O9" s="584"/>
      <c r="P9" s="584"/>
      <c r="Q9" s="584"/>
      <c r="R9" s="584"/>
      <c r="S9" s="584"/>
      <c r="T9" s="584"/>
      <c r="U9" s="584"/>
      <c r="V9" s="584"/>
      <c r="W9" s="398"/>
    </row>
    <row r="10" spans="1:23" s="471" customFormat="1" ht="30.75" customHeight="1">
      <c r="A10" s="469"/>
      <c r="B10" s="470" t="s">
        <v>166</v>
      </c>
      <c r="C10" s="470"/>
      <c r="D10" s="470"/>
      <c r="E10" s="470"/>
      <c r="F10" s="494">
        <f>F11</f>
        <v>1697696</v>
      </c>
      <c r="G10" s="494">
        <f t="shared" ref="G10:T10" si="0">G11</f>
        <v>1543801</v>
      </c>
      <c r="H10" s="494">
        <f t="shared" si="0"/>
        <v>153895</v>
      </c>
      <c r="I10" s="494">
        <f t="shared" si="0"/>
        <v>300000</v>
      </c>
      <c r="J10" s="494">
        <f t="shared" si="0"/>
        <v>300000</v>
      </c>
      <c r="K10" s="494">
        <f t="shared" si="0"/>
        <v>0</v>
      </c>
      <c r="L10" s="494">
        <f t="shared" si="0"/>
        <v>1697696</v>
      </c>
      <c r="M10" s="494">
        <f t="shared" si="0"/>
        <v>1543801</v>
      </c>
      <c r="N10" s="494">
        <f t="shared" si="0"/>
        <v>153895</v>
      </c>
      <c r="O10" s="494">
        <f t="shared" si="0"/>
        <v>391000</v>
      </c>
      <c r="P10" s="494">
        <f t="shared" si="0"/>
        <v>391000</v>
      </c>
      <c r="Q10" s="494">
        <f t="shared" si="0"/>
        <v>0</v>
      </c>
      <c r="R10" s="494">
        <f t="shared" si="0"/>
        <v>391000</v>
      </c>
      <c r="S10" s="494">
        <f t="shared" si="0"/>
        <v>391000</v>
      </c>
      <c r="T10" s="494">
        <f t="shared" si="0"/>
        <v>0</v>
      </c>
      <c r="U10" s="470"/>
      <c r="V10" s="469"/>
    </row>
    <row r="11" spans="1:23" s="403" customFormat="1" ht="23.25" customHeight="1">
      <c r="A11" s="399" t="s">
        <v>22</v>
      </c>
      <c r="B11" s="399" t="s">
        <v>496</v>
      </c>
      <c r="C11" s="451"/>
      <c r="D11" s="399"/>
      <c r="E11" s="451"/>
      <c r="F11" s="495">
        <f t="shared" ref="F11:T11" si="1">F12+F14+F18</f>
        <v>1697696</v>
      </c>
      <c r="G11" s="495">
        <f t="shared" si="1"/>
        <v>1543801</v>
      </c>
      <c r="H11" s="495">
        <f t="shared" si="1"/>
        <v>153895</v>
      </c>
      <c r="I11" s="495">
        <f t="shared" si="1"/>
        <v>300000</v>
      </c>
      <c r="J11" s="495">
        <f t="shared" si="1"/>
        <v>300000</v>
      </c>
      <c r="K11" s="495">
        <f t="shared" si="1"/>
        <v>0</v>
      </c>
      <c r="L11" s="495">
        <f t="shared" si="1"/>
        <v>1697696</v>
      </c>
      <c r="M11" s="495">
        <f t="shared" si="1"/>
        <v>1543801</v>
      </c>
      <c r="N11" s="495">
        <f t="shared" si="1"/>
        <v>153895</v>
      </c>
      <c r="O11" s="495">
        <f t="shared" si="1"/>
        <v>391000</v>
      </c>
      <c r="P11" s="495">
        <f t="shared" si="1"/>
        <v>391000</v>
      </c>
      <c r="Q11" s="495">
        <f t="shared" si="1"/>
        <v>0</v>
      </c>
      <c r="R11" s="495">
        <f t="shared" si="1"/>
        <v>391000</v>
      </c>
      <c r="S11" s="495">
        <f t="shared" si="1"/>
        <v>391000</v>
      </c>
      <c r="T11" s="495">
        <f t="shared" si="1"/>
        <v>0</v>
      </c>
      <c r="U11" s="399"/>
      <c r="V11" s="399"/>
    </row>
    <row r="12" spans="1:23" s="391" customFormat="1" ht="23.25" customHeight="1">
      <c r="A12" s="389" t="s">
        <v>26</v>
      </c>
      <c r="B12" s="389" t="s">
        <v>686</v>
      </c>
      <c r="C12" s="390"/>
      <c r="D12" s="389"/>
      <c r="E12" s="390"/>
      <c r="F12" s="493">
        <f>SUM(F13:F13)</f>
        <v>678801</v>
      </c>
      <c r="G12" s="493">
        <f t="shared" ref="G12:T12" si="2">SUM(G13:G13)</f>
        <v>588801</v>
      </c>
      <c r="H12" s="493">
        <f t="shared" si="2"/>
        <v>90000</v>
      </c>
      <c r="I12" s="493">
        <f t="shared" si="2"/>
        <v>6000</v>
      </c>
      <c r="J12" s="493">
        <f t="shared" si="2"/>
        <v>6000</v>
      </c>
      <c r="K12" s="493">
        <f t="shared" si="2"/>
        <v>0</v>
      </c>
      <c r="L12" s="493">
        <f t="shared" si="2"/>
        <v>678801</v>
      </c>
      <c r="M12" s="493">
        <f t="shared" si="2"/>
        <v>588801</v>
      </c>
      <c r="N12" s="493">
        <f t="shared" si="2"/>
        <v>90000</v>
      </c>
      <c r="O12" s="493">
        <f t="shared" si="2"/>
        <v>170000</v>
      </c>
      <c r="P12" s="493">
        <f t="shared" si="2"/>
        <v>170000</v>
      </c>
      <c r="Q12" s="493">
        <f t="shared" si="2"/>
        <v>0</v>
      </c>
      <c r="R12" s="493">
        <f t="shared" si="2"/>
        <v>170000</v>
      </c>
      <c r="S12" s="493">
        <f t="shared" si="2"/>
        <v>170000</v>
      </c>
      <c r="T12" s="493">
        <f t="shared" si="2"/>
        <v>0</v>
      </c>
      <c r="U12" s="389"/>
      <c r="V12" s="389"/>
    </row>
    <row r="13" spans="1:23" s="405" customFormat="1" ht="82.5">
      <c r="A13" s="285">
        <v>1</v>
      </c>
      <c r="B13" s="305" t="s">
        <v>715</v>
      </c>
      <c r="C13" s="306" t="s">
        <v>741</v>
      </c>
      <c r="D13" s="273" t="s">
        <v>476</v>
      </c>
      <c r="E13" s="452" t="s">
        <v>508</v>
      </c>
      <c r="F13" s="307">
        <v>678801</v>
      </c>
      <c r="G13" s="308">
        <f>F13-H13</f>
        <v>588801</v>
      </c>
      <c r="H13" s="309">
        <v>90000</v>
      </c>
      <c r="I13" s="275">
        <v>6000</v>
      </c>
      <c r="J13" s="275">
        <f>I13</f>
        <v>6000</v>
      </c>
      <c r="K13" s="275">
        <v>0</v>
      </c>
      <c r="L13" s="307">
        <v>678801</v>
      </c>
      <c r="M13" s="308">
        <f>L13-N13</f>
        <v>588801</v>
      </c>
      <c r="N13" s="309">
        <v>90000</v>
      </c>
      <c r="O13" s="275">
        <v>170000</v>
      </c>
      <c r="P13" s="275">
        <v>170000</v>
      </c>
      <c r="Q13" s="275">
        <v>0</v>
      </c>
      <c r="R13" s="275">
        <v>170000</v>
      </c>
      <c r="S13" s="275">
        <v>170000</v>
      </c>
      <c r="T13" s="275">
        <v>0</v>
      </c>
      <c r="U13" s="404" t="s">
        <v>518</v>
      </c>
      <c r="V13" s="404"/>
    </row>
    <row r="14" spans="1:23" s="391" customFormat="1" ht="39.75" customHeight="1">
      <c r="A14" s="389" t="s">
        <v>37</v>
      </c>
      <c r="B14" s="389" t="s">
        <v>659</v>
      </c>
      <c r="C14" s="390"/>
      <c r="D14" s="389"/>
      <c r="E14" s="453"/>
      <c r="F14" s="493">
        <f t="shared" ref="F14:T14" si="3">SUM(F15:F17)</f>
        <v>232000</v>
      </c>
      <c r="G14" s="493">
        <f t="shared" si="3"/>
        <v>185000</v>
      </c>
      <c r="H14" s="493">
        <f t="shared" si="3"/>
        <v>47000</v>
      </c>
      <c r="I14" s="493">
        <f t="shared" si="3"/>
        <v>74000</v>
      </c>
      <c r="J14" s="493">
        <f t="shared" si="3"/>
        <v>74000</v>
      </c>
      <c r="K14" s="493">
        <f t="shared" si="3"/>
        <v>0</v>
      </c>
      <c r="L14" s="493">
        <f t="shared" si="3"/>
        <v>232000</v>
      </c>
      <c r="M14" s="493">
        <f t="shared" si="3"/>
        <v>185000</v>
      </c>
      <c r="N14" s="493">
        <f t="shared" si="3"/>
        <v>47000</v>
      </c>
      <c r="O14" s="493">
        <f t="shared" si="3"/>
        <v>41000</v>
      </c>
      <c r="P14" s="493">
        <f t="shared" si="3"/>
        <v>41000</v>
      </c>
      <c r="Q14" s="493">
        <f t="shared" si="3"/>
        <v>0</v>
      </c>
      <c r="R14" s="493">
        <f t="shared" si="3"/>
        <v>41000</v>
      </c>
      <c r="S14" s="493">
        <f t="shared" si="3"/>
        <v>41000</v>
      </c>
      <c r="T14" s="493">
        <f t="shared" si="3"/>
        <v>0</v>
      </c>
      <c r="U14" s="389"/>
      <c r="V14" s="389"/>
    </row>
    <row r="15" spans="1:23" s="405" customFormat="1" ht="45">
      <c r="A15" s="285">
        <v>1</v>
      </c>
      <c r="B15" s="305" t="s">
        <v>529</v>
      </c>
      <c r="C15" s="306" t="s">
        <v>38</v>
      </c>
      <c r="D15" s="273">
        <v>2021</v>
      </c>
      <c r="E15" s="452" t="s">
        <v>539</v>
      </c>
      <c r="F15" s="307">
        <v>120000</v>
      </c>
      <c r="G15" s="308">
        <v>90000</v>
      </c>
      <c r="H15" s="309">
        <f>F15-G15</f>
        <v>30000</v>
      </c>
      <c r="I15" s="275">
        <v>35000</v>
      </c>
      <c r="J15" s="275">
        <v>35000</v>
      </c>
      <c r="K15" s="275"/>
      <c r="L15" s="307">
        <v>120000</v>
      </c>
      <c r="M15" s="308">
        <v>90000</v>
      </c>
      <c r="N15" s="309">
        <f>L15-M15</f>
        <v>30000</v>
      </c>
      <c r="O15" s="275">
        <v>5000</v>
      </c>
      <c r="P15" s="275">
        <v>5000</v>
      </c>
      <c r="Q15" s="275"/>
      <c r="R15" s="275">
        <v>5000</v>
      </c>
      <c r="S15" s="275">
        <v>5000</v>
      </c>
      <c r="T15" s="275"/>
      <c r="U15" s="404" t="s">
        <v>174</v>
      </c>
      <c r="V15" s="404" t="s">
        <v>528</v>
      </c>
    </row>
    <row r="16" spans="1:23" s="405" customFormat="1" ht="49.5">
      <c r="A16" s="285">
        <v>2</v>
      </c>
      <c r="B16" s="305" t="s">
        <v>718</v>
      </c>
      <c r="C16" s="306" t="s">
        <v>30</v>
      </c>
      <c r="D16" s="273">
        <v>2021</v>
      </c>
      <c r="E16" s="452" t="s">
        <v>719</v>
      </c>
      <c r="F16" s="307">
        <v>74000</v>
      </c>
      <c r="G16" s="308">
        <v>60000</v>
      </c>
      <c r="H16" s="309">
        <f>F16-G16</f>
        <v>14000</v>
      </c>
      <c r="I16" s="275">
        <v>20000</v>
      </c>
      <c r="J16" s="275">
        <v>20000</v>
      </c>
      <c r="K16" s="275"/>
      <c r="L16" s="307">
        <v>74000</v>
      </c>
      <c r="M16" s="308">
        <v>60000</v>
      </c>
      <c r="N16" s="309">
        <f>L16-M16</f>
        <v>14000</v>
      </c>
      <c r="O16" s="275">
        <v>20000</v>
      </c>
      <c r="P16" s="275">
        <v>20000</v>
      </c>
      <c r="Q16" s="275"/>
      <c r="R16" s="275">
        <v>20000</v>
      </c>
      <c r="S16" s="275">
        <v>20000</v>
      </c>
      <c r="T16" s="275"/>
      <c r="U16" s="404" t="s">
        <v>688</v>
      </c>
      <c r="V16" s="404" t="s">
        <v>528</v>
      </c>
    </row>
    <row r="17" spans="1:22" s="405" customFormat="1" ht="57" customHeight="1">
      <c r="A17" s="285">
        <v>3</v>
      </c>
      <c r="B17" s="305" t="s">
        <v>530</v>
      </c>
      <c r="C17" s="306" t="s">
        <v>42</v>
      </c>
      <c r="D17" s="273">
        <v>2021</v>
      </c>
      <c r="E17" s="452" t="s">
        <v>540</v>
      </c>
      <c r="F17" s="307">
        <v>38000</v>
      </c>
      <c r="G17" s="308">
        <v>35000</v>
      </c>
      <c r="H17" s="309">
        <v>3000</v>
      </c>
      <c r="I17" s="275">
        <v>19000</v>
      </c>
      <c r="J17" s="275">
        <v>19000</v>
      </c>
      <c r="K17" s="275"/>
      <c r="L17" s="307">
        <v>38000</v>
      </c>
      <c r="M17" s="308">
        <v>35000</v>
      </c>
      <c r="N17" s="309">
        <v>3000</v>
      </c>
      <c r="O17" s="275">
        <v>16000</v>
      </c>
      <c r="P17" s="275">
        <v>16000</v>
      </c>
      <c r="Q17" s="275"/>
      <c r="R17" s="275">
        <v>16000</v>
      </c>
      <c r="S17" s="275">
        <v>16000</v>
      </c>
      <c r="T17" s="275"/>
      <c r="U17" s="404" t="s">
        <v>125</v>
      </c>
      <c r="V17" s="404" t="s">
        <v>528</v>
      </c>
    </row>
    <row r="18" spans="1:22" s="391" customFormat="1" ht="30.75" customHeight="1">
      <c r="A18" s="389" t="s">
        <v>39</v>
      </c>
      <c r="B18" s="389" t="s">
        <v>661</v>
      </c>
      <c r="C18" s="390"/>
      <c r="D18" s="389"/>
      <c r="E18" s="453"/>
      <c r="F18" s="493">
        <f>SUM(F19:F22)</f>
        <v>786895</v>
      </c>
      <c r="G18" s="493">
        <f t="shared" ref="G18:T18" si="4">SUM(G19:G22)</f>
        <v>770000</v>
      </c>
      <c r="H18" s="493">
        <f t="shared" si="4"/>
        <v>16895</v>
      </c>
      <c r="I18" s="493">
        <f t="shared" si="4"/>
        <v>220000</v>
      </c>
      <c r="J18" s="493">
        <f t="shared" si="4"/>
        <v>220000</v>
      </c>
      <c r="K18" s="493">
        <f t="shared" si="4"/>
        <v>0</v>
      </c>
      <c r="L18" s="493">
        <f t="shared" si="4"/>
        <v>786895</v>
      </c>
      <c r="M18" s="493">
        <f t="shared" si="4"/>
        <v>770000</v>
      </c>
      <c r="N18" s="493">
        <f t="shared" si="4"/>
        <v>16895</v>
      </c>
      <c r="O18" s="493">
        <f t="shared" si="4"/>
        <v>180000</v>
      </c>
      <c r="P18" s="493">
        <f t="shared" si="4"/>
        <v>180000</v>
      </c>
      <c r="Q18" s="493">
        <f t="shared" si="4"/>
        <v>0</v>
      </c>
      <c r="R18" s="493">
        <f t="shared" si="4"/>
        <v>180000</v>
      </c>
      <c r="S18" s="493">
        <f t="shared" si="4"/>
        <v>180000</v>
      </c>
      <c r="T18" s="493">
        <f t="shared" si="4"/>
        <v>0</v>
      </c>
      <c r="U18" s="389"/>
      <c r="V18" s="389"/>
    </row>
    <row r="19" spans="1:22" s="405" customFormat="1" ht="45">
      <c r="A19" s="285">
        <v>1</v>
      </c>
      <c r="B19" s="305" t="s">
        <v>531</v>
      </c>
      <c r="C19" s="306" t="s">
        <v>31</v>
      </c>
      <c r="D19" s="273">
        <v>2021</v>
      </c>
      <c r="E19" s="452" t="s">
        <v>535</v>
      </c>
      <c r="F19" s="307">
        <v>267053</v>
      </c>
      <c r="G19" s="307">
        <v>260000</v>
      </c>
      <c r="H19" s="309">
        <f>F19-G19</f>
        <v>7053</v>
      </c>
      <c r="I19" s="275">
        <v>75000</v>
      </c>
      <c r="J19" s="275">
        <v>75000</v>
      </c>
      <c r="K19" s="275"/>
      <c r="L19" s="307">
        <v>267053</v>
      </c>
      <c r="M19" s="307">
        <v>260000</v>
      </c>
      <c r="N19" s="309">
        <f>L19-M19</f>
        <v>7053</v>
      </c>
      <c r="O19" s="275">
        <v>70000</v>
      </c>
      <c r="P19" s="275">
        <v>70000</v>
      </c>
      <c r="Q19" s="275"/>
      <c r="R19" s="275">
        <v>70000</v>
      </c>
      <c r="S19" s="275">
        <v>70000</v>
      </c>
      <c r="T19" s="275"/>
      <c r="U19" s="404" t="s">
        <v>541</v>
      </c>
      <c r="V19" s="404" t="s">
        <v>528</v>
      </c>
    </row>
    <row r="20" spans="1:22" s="405" customFormat="1" ht="45">
      <c r="A20" s="285">
        <v>2</v>
      </c>
      <c r="B20" s="305" t="s">
        <v>532</v>
      </c>
      <c r="C20" s="306" t="s">
        <v>31</v>
      </c>
      <c r="D20" s="273">
        <v>2021</v>
      </c>
      <c r="E20" s="452" t="s">
        <v>536</v>
      </c>
      <c r="F20" s="307">
        <v>142635</v>
      </c>
      <c r="G20" s="307">
        <v>140000</v>
      </c>
      <c r="H20" s="309">
        <f>F20-G20</f>
        <v>2635</v>
      </c>
      <c r="I20" s="275">
        <v>35000</v>
      </c>
      <c r="J20" s="275">
        <v>35000</v>
      </c>
      <c r="K20" s="275"/>
      <c r="L20" s="307">
        <v>142635</v>
      </c>
      <c r="M20" s="307">
        <v>140000</v>
      </c>
      <c r="N20" s="309">
        <f>L20-M20</f>
        <v>2635</v>
      </c>
      <c r="O20" s="275">
        <v>50000</v>
      </c>
      <c r="P20" s="275">
        <v>50000</v>
      </c>
      <c r="Q20" s="275"/>
      <c r="R20" s="275">
        <v>50000</v>
      </c>
      <c r="S20" s="275">
        <v>50000</v>
      </c>
      <c r="T20" s="275"/>
      <c r="U20" s="404" t="s">
        <v>541</v>
      </c>
      <c r="V20" s="404" t="s">
        <v>528</v>
      </c>
    </row>
    <row r="21" spans="1:22" s="405" customFormat="1" ht="45">
      <c r="A21" s="285">
        <v>3</v>
      </c>
      <c r="B21" s="305" t="s">
        <v>533</v>
      </c>
      <c r="C21" s="306" t="s">
        <v>31</v>
      </c>
      <c r="D21" s="273">
        <v>2021</v>
      </c>
      <c r="E21" s="452" t="s">
        <v>537</v>
      </c>
      <c r="F21" s="307">
        <v>110000</v>
      </c>
      <c r="G21" s="307">
        <v>110000</v>
      </c>
      <c r="H21" s="309">
        <f>F21-G21</f>
        <v>0</v>
      </c>
      <c r="I21" s="275">
        <v>30000</v>
      </c>
      <c r="J21" s="275">
        <v>30000</v>
      </c>
      <c r="K21" s="275"/>
      <c r="L21" s="307">
        <v>110000</v>
      </c>
      <c r="M21" s="307">
        <v>110000</v>
      </c>
      <c r="N21" s="309">
        <f>L21-M21</f>
        <v>0</v>
      </c>
      <c r="O21" s="275">
        <v>30000</v>
      </c>
      <c r="P21" s="275">
        <v>30000</v>
      </c>
      <c r="Q21" s="275"/>
      <c r="R21" s="275">
        <v>30000</v>
      </c>
      <c r="S21" s="275">
        <v>30000</v>
      </c>
      <c r="T21" s="275"/>
      <c r="U21" s="404" t="s">
        <v>541</v>
      </c>
      <c r="V21" s="404" t="s">
        <v>528</v>
      </c>
    </row>
    <row r="22" spans="1:22" s="405" customFormat="1" ht="54" customHeight="1">
      <c r="A22" s="285">
        <v>4</v>
      </c>
      <c r="B22" s="305" t="s">
        <v>534</v>
      </c>
      <c r="C22" s="306" t="s">
        <v>31</v>
      </c>
      <c r="D22" s="273">
        <v>2021</v>
      </c>
      <c r="E22" s="452" t="s">
        <v>538</v>
      </c>
      <c r="F22" s="307">
        <v>267207</v>
      </c>
      <c r="G22" s="307">
        <v>260000</v>
      </c>
      <c r="H22" s="309">
        <f>F22-G22</f>
        <v>7207</v>
      </c>
      <c r="I22" s="275">
        <v>80000</v>
      </c>
      <c r="J22" s="275">
        <v>80000</v>
      </c>
      <c r="K22" s="275"/>
      <c r="L22" s="307">
        <v>267207</v>
      </c>
      <c r="M22" s="307">
        <v>260000</v>
      </c>
      <c r="N22" s="309">
        <f>L22-M22</f>
        <v>7207</v>
      </c>
      <c r="O22" s="275">
        <v>30000</v>
      </c>
      <c r="P22" s="275">
        <v>30000</v>
      </c>
      <c r="Q22" s="275"/>
      <c r="R22" s="275">
        <v>30000</v>
      </c>
      <c r="S22" s="275">
        <v>30000</v>
      </c>
      <c r="T22" s="275"/>
      <c r="U22" s="404" t="s">
        <v>541</v>
      </c>
      <c r="V22" s="404" t="s">
        <v>528</v>
      </c>
    </row>
  </sheetData>
  <mergeCells count="36">
    <mergeCell ref="T8:T9"/>
    <mergeCell ref="S7:T7"/>
    <mergeCell ref="G8:G9"/>
    <mergeCell ref="H8:H9"/>
    <mergeCell ref="J8:J9"/>
    <mergeCell ref="K8:K9"/>
    <mergeCell ref="M8:M9"/>
    <mergeCell ref="N8:N9"/>
    <mergeCell ref="P8:P9"/>
    <mergeCell ref="Q8:Q9"/>
    <mergeCell ref="F7:F9"/>
    <mergeCell ref="G7:H7"/>
    <mergeCell ref="I7:I9"/>
    <mergeCell ref="S8:S9"/>
    <mergeCell ref="J7:K7"/>
    <mergeCell ref="L7:L9"/>
    <mergeCell ref="M7:N7"/>
    <mergeCell ref="O7:O9"/>
    <mergeCell ref="P7:Q7"/>
    <mergeCell ref="R7:R9"/>
    <mergeCell ref="A2:V2"/>
    <mergeCell ref="A3:V3"/>
    <mergeCell ref="T4:V4"/>
    <mergeCell ref="A5:A9"/>
    <mergeCell ref="B5:B9"/>
    <mergeCell ref="C5:C9"/>
    <mergeCell ref="D5:D9"/>
    <mergeCell ref="E5:H5"/>
    <mergeCell ref="I5:K6"/>
    <mergeCell ref="L5:N6"/>
    <mergeCell ref="O5:Q6"/>
    <mergeCell ref="R5:T6"/>
    <mergeCell ref="U5:U9"/>
    <mergeCell ref="V5:V9"/>
    <mergeCell ref="E6:E9"/>
    <mergeCell ref="F6:H6"/>
  </mergeCells>
  <pageMargins left="0.17" right="0.16" top="0.55000000000000004" bottom="0.57999999999999996" header="0.53" footer="0.54"/>
  <pageSetup paperSize="9" scale="66"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5"/>
  <sheetViews>
    <sheetView tabSelected="1" view="pageBreakPreview" zoomScale="85" zoomScaleNormal="100" zoomScaleSheetLayoutView="85" workbookViewId="0">
      <pane xSplit="2" ySplit="9" topLeftCell="C18" activePane="bottomRight" state="frozen"/>
      <selection pane="topRight" activeCell="C1" sqref="C1"/>
      <selection pane="bottomLeft" activeCell="A10" sqref="A10"/>
      <selection pane="bottomRight" activeCell="A3" sqref="A3:K3"/>
    </sheetView>
  </sheetViews>
  <sheetFormatPr defaultColWidth="7.875" defaultRowHeight="16.5"/>
  <cols>
    <col min="1" max="1" width="4.875" style="253" customWidth="1"/>
    <col min="2" max="2" width="45.125" style="253" customWidth="1"/>
    <col min="3" max="3" width="10" style="255" customWidth="1"/>
    <col min="4" max="4" width="15" style="255" customWidth="1"/>
    <col min="5" max="5" width="14.875" style="255" customWidth="1"/>
    <col min="6" max="6" width="14.875" style="255" hidden="1" customWidth="1"/>
    <col min="7" max="7" width="14.875" style="255" customWidth="1"/>
    <col min="8" max="8" width="14.875" style="255" hidden="1" customWidth="1"/>
    <col min="9" max="9" width="14.875" style="255" customWidth="1"/>
    <col min="10" max="10" width="18.25" style="255" customWidth="1"/>
    <col min="11" max="11" width="10.375" style="253" customWidth="1"/>
    <col min="12" max="12" width="14.125" style="253" bestFit="1" customWidth="1"/>
    <col min="13" max="13" width="18.875" style="253" bestFit="1" customWidth="1"/>
    <col min="14" max="16384" width="7.875" style="253"/>
  </cols>
  <sheetData>
    <row r="1" spans="1:13" s="503" customFormat="1" ht="20.25">
      <c r="C1" s="504"/>
      <c r="D1" s="504"/>
      <c r="E1" s="504"/>
      <c r="F1" s="504"/>
      <c r="G1" s="504"/>
      <c r="H1" s="505"/>
      <c r="I1" s="505"/>
      <c r="J1" s="505"/>
      <c r="K1" s="505"/>
    </row>
    <row r="2" spans="1:13" s="506" customFormat="1" ht="20.25">
      <c r="A2" s="646" t="str">
        <f>'B2-TWTN'!A3:R3</f>
        <v>DANH MỤC DỰ ÁN ĐANG TRIỂN KHAI</v>
      </c>
      <c r="B2" s="646"/>
      <c r="C2" s="646"/>
      <c r="D2" s="646"/>
      <c r="E2" s="646"/>
      <c r="F2" s="646"/>
      <c r="G2" s="646"/>
      <c r="H2" s="646"/>
      <c r="I2" s="646"/>
      <c r="J2" s="646"/>
      <c r="K2" s="646"/>
    </row>
    <row r="3" spans="1:13" s="506" customFormat="1" ht="20.25">
      <c r="A3" s="647" t="str">
        <f>'B7.10-QH'!A3:H3</f>
        <v>(Kèm theo Quyết định số 3533/QĐ-UBND ngày 24/12/2021 của UBND tỉnh)</v>
      </c>
      <c r="B3" s="648"/>
      <c r="C3" s="648"/>
      <c r="D3" s="648"/>
      <c r="E3" s="648"/>
      <c r="F3" s="648"/>
      <c r="G3" s="648"/>
      <c r="H3" s="648"/>
      <c r="I3" s="648"/>
      <c r="J3" s="648"/>
      <c r="K3" s="648"/>
    </row>
    <row r="4" spans="1:13" s="506" customFormat="1" ht="20.25">
      <c r="C4" s="507"/>
      <c r="D4" s="507"/>
      <c r="E4" s="507"/>
      <c r="F4" s="507"/>
      <c r="G4" s="507"/>
      <c r="H4" s="507"/>
      <c r="I4" s="507"/>
      <c r="J4" s="649" t="s">
        <v>206</v>
      </c>
      <c r="K4" s="649"/>
    </row>
    <row r="5" spans="1:13" s="254" customFormat="1" ht="38.25" customHeight="1">
      <c r="A5" s="650" t="s">
        <v>0</v>
      </c>
      <c r="B5" s="650" t="s">
        <v>426</v>
      </c>
      <c r="C5" s="651" t="s">
        <v>4</v>
      </c>
      <c r="D5" s="657" t="s">
        <v>733</v>
      </c>
      <c r="E5" s="658"/>
      <c r="F5" s="651" t="s">
        <v>434</v>
      </c>
      <c r="G5" s="654" t="s">
        <v>730</v>
      </c>
      <c r="H5" s="654" t="s">
        <v>690</v>
      </c>
      <c r="I5" s="654" t="s">
        <v>575</v>
      </c>
      <c r="J5" s="650" t="s">
        <v>9</v>
      </c>
      <c r="K5" s="650" t="s">
        <v>10</v>
      </c>
    </row>
    <row r="6" spans="1:13" s="254" customFormat="1" ht="23.25" customHeight="1">
      <c r="A6" s="650"/>
      <c r="B6" s="650"/>
      <c r="C6" s="652"/>
      <c r="D6" s="650" t="s">
        <v>428</v>
      </c>
      <c r="E6" s="654" t="s">
        <v>482</v>
      </c>
      <c r="F6" s="652"/>
      <c r="G6" s="655"/>
      <c r="H6" s="655"/>
      <c r="I6" s="655"/>
      <c r="J6" s="650"/>
      <c r="K6" s="650"/>
    </row>
    <row r="7" spans="1:13" s="254" customFormat="1" ht="16.5" customHeight="1">
      <c r="A7" s="650"/>
      <c r="B7" s="650"/>
      <c r="C7" s="652"/>
      <c r="D7" s="650"/>
      <c r="E7" s="655"/>
      <c r="F7" s="652"/>
      <c r="G7" s="655"/>
      <c r="H7" s="655"/>
      <c r="I7" s="655"/>
      <c r="J7" s="650"/>
      <c r="K7" s="650"/>
    </row>
    <row r="8" spans="1:13" s="254" customFormat="1" ht="16.5" customHeight="1">
      <c r="A8" s="650"/>
      <c r="B8" s="650"/>
      <c r="C8" s="652"/>
      <c r="D8" s="650"/>
      <c r="E8" s="655"/>
      <c r="F8" s="652"/>
      <c r="G8" s="655"/>
      <c r="H8" s="655"/>
      <c r="I8" s="655"/>
      <c r="J8" s="650"/>
      <c r="K8" s="650"/>
    </row>
    <row r="9" spans="1:13" s="254" customFormat="1">
      <c r="A9" s="650"/>
      <c r="B9" s="650"/>
      <c r="C9" s="653"/>
      <c r="D9" s="650"/>
      <c r="E9" s="656"/>
      <c r="F9" s="653"/>
      <c r="G9" s="656"/>
      <c r="H9" s="656"/>
      <c r="I9" s="656"/>
      <c r="J9" s="650"/>
      <c r="K9" s="650"/>
    </row>
    <row r="10" spans="1:13" s="397" customFormat="1" ht="24.75" customHeight="1">
      <c r="A10" s="400"/>
      <c r="B10" s="399" t="s">
        <v>166</v>
      </c>
      <c r="C10" s="399"/>
      <c r="D10" s="399"/>
      <c r="E10" s="439">
        <f>SUM(E11:E25)</f>
        <v>90740</v>
      </c>
      <c r="F10" s="439">
        <f>SUM(F11:F25)</f>
        <v>30371</v>
      </c>
      <c r="G10" s="439">
        <f>SUM(G11:G25)</f>
        <v>24000</v>
      </c>
      <c r="H10" s="439">
        <f>SUM(H11:H25)</f>
        <v>24000</v>
      </c>
      <c r="I10" s="439">
        <f>SUM(I11:I25)</f>
        <v>24000</v>
      </c>
      <c r="J10" s="399"/>
      <c r="K10" s="400"/>
      <c r="M10" s="398"/>
    </row>
    <row r="11" spans="1:13" s="252" customFormat="1" ht="55.5" customHeight="1">
      <c r="A11" s="285">
        <v>1</v>
      </c>
      <c r="B11" s="320" t="s">
        <v>662</v>
      </c>
      <c r="C11" s="282">
        <v>2021</v>
      </c>
      <c r="D11" s="274" t="s">
        <v>663</v>
      </c>
      <c r="E11" s="322">
        <v>7136</v>
      </c>
      <c r="F11" s="322">
        <v>2500</v>
      </c>
      <c r="G11" s="322">
        <v>2000</v>
      </c>
      <c r="H11" s="322">
        <v>2000</v>
      </c>
      <c r="I11" s="322">
        <v>2000</v>
      </c>
      <c r="J11" s="288" t="s">
        <v>664</v>
      </c>
      <c r="K11" s="282" t="s">
        <v>720</v>
      </c>
    </row>
    <row r="12" spans="1:13" s="252" customFormat="1" ht="39.75" customHeight="1">
      <c r="A12" s="285">
        <v>2</v>
      </c>
      <c r="B12" s="320" t="s">
        <v>665</v>
      </c>
      <c r="C12" s="282">
        <v>2021</v>
      </c>
      <c r="D12" s="274" t="s">
        <v>666</v>
      </c>
      <c r="E12" s="322">
        <v>6382</v>
      </c>
      <c r="F12" s="322">
        <v>3000</v>
      </c>
      <c r="G12" s="322">
        <v>1000</v>
      </c>
      <c r="H12" s="322">
        <v>1000</v>
      </c>
      <c r="I12" s="322">
        <v>1000</v>
      </c>
      <c r="J12" s="288" t="s">
        <v>667</v>
      </c>
      <c r="K12" s="282" t="s">
        <v>720</v>
      </c>
    </row>
    <row r="13" spans="1:13" s="252" customFormat="1" ht="41.25" customHeight="1">
      <c r="A13" s="285">
        <v>3</v>
      </c>
      <c r="B13" s="320" t="s">
        <v>668</v>
      </c>
      <c r="C13" s="282">
        <v>2021</v>
      </c>
      <c r="D13" s="274" t="s">
        <v>669</v>
      </c>
      <c r="E13" s="322">
        <v>4043</v>
      </c>
      <c r="F13" s="322">
        <v>2100</v>
      </c>
      <c r="G13" s="322">
        <v>1000</v>
      </c>
      <c r="H13" s="322">
        <v>1000</v>
      </c>
      <c r="I13" s="322">
        <v>1000</v>
      </c>
      <c r="J13" s="288" t="s">
        <v>670</v>
      </c>
      <c r="K13" s="282" t="s">
        <v>720</v>
      </c>
    </row>
    <row r="14" spans="1:13" s="252" customFormat="1" ht="45.75" customHeight="1">
      <c r="A14" s="285">
        <v>4</v>
      </c>
      <c r="B14" s="320" t="s">
        <v>671</v>
      </c>
      <c r="C14" s="282">
        <v>2020</v>
      </c>
      <c r="D14" s="274" t="s">
        <v>672</v>
      </c>
      <c r="E14" s="322">
        <v>2013</v>
      </c>
      <c r="F14" s="322">
        <v>1000</v>
      </c>
      <c r="G14" s="322">
        <v>900</v>
      </c>
      <c r="H14" s="322">
        <v>900</v>
      </c>
      <c r="I14" s="322">
        <v>900</v>
      </c>
      <c r="J14" s="288" t="s">
        <v>673</v>
      </c>
      <c r="K14" s="282" t="s">
        <v>720</v>
      </c>
    </row>
    <row r="15" spans="1:13" s="252" customFormat="1" ht="45.75" customHeight="1">
      <c r="A15" s="285">
        <v>5</v>
      </c>
      <c r="B15" s="320" t="s">
        <v>674</v>
      </c>
      <c r="C15" s="282">
        <v>2020</v>
      </c>
      <c r="D15" s="274" t="s">
        <v>675</v>
      </c>
      <c r="E15" s="322">
        <v>2991</v>
      </c>
      <c r="F15" s="322">
        <v>2100</v>
      </c>
      <c r="G15" s="322">
        <v>500</v>
      </c>
      <c r="H15" s="322">
        <v>500</v>
      </c>
      <c r="I15" s="322">
        <v>500</v>
      </c>
      <c r="J15" s="288" t="s">
        <v>676</v>
      </c>
      <c r="K15" s="282" t="s">
        <v>720</v>
      </c>
    </row>
    <row r="16" spans="1:13" s="252" customFormat="1" ht="45.75" customHeight="1">
      <c r="A16" s="285">
        <v>6</v>
      </c>
      <c r="B16" s="320" t="s">
        <v>709</v>
      </c>
      <c r="C16" s="282">
        <v>2020</v>
      </c>
      <c r="D16" s="274" t="s">
        <v>710</v>
      </c>
      <c r="E16" s="322">
        <v>8007</v>
      </c>
      <c r="F16" s="322">
        <v>1000</v>
      </c>
      <c r="G16" s="322">
        <v>1500</v>
      </c>
      <c r="H16" s="322">
        <v>1500</v>
      </c>
      <c r="I16" s="322">
        <v>1500</v>
      </c>
      <c r="J16" s="288" t="s">
        <v>711</v>
      </c>
      <c r="K16" s="282" t="s">
        <v>720</v>
      </c>
    </row>
    <row r="17" spans="1:11" s="252" customFormat="1" ht="48.75" customHeight="1">
      <c r="A17" s="285">
        <v>7</v>
      </c>
      <c r="B17" s="320" t="s">
        <v>712</v>
      </c>
      <c r="C17" s="282">
        <v>2021</v>
      </c>
      <c r="D17" s="274" t="s">
        <v>713</v>
      </c>
      <c r="E17" s="322">
        <v>8031</v>
      </c>
      <c r="F17" s="322">
        <v>1000</v>
      </c>
      <c r="G17" s="322">
        <v>1500</v>
      </c>
      <c r="H17" s="322">
        <v>1500</v>
      </c>
      <c r="I17" s="322">
        <v>1500</v>
      </c>
      <c r="J17" s="288" t="s">
        <v>714</v>
      </c>
      <c r="K17" s="282" t="s">
        <v>720</v>
      </c>
    </row>
    <row r="18" spans="1:11" s="252" customFormat="1" ht="69" customHeight="1">
      <c r="A18" s="285">
        <v>8</v>
      </c>
      <c r="B18" s="320" t="s">
        <v>677</v>
      </c>
      <c r="C18" s="282">
        <v>2021</v>
      </c>
      <c r="D18" s="274" t="s">
        <v>678</v>
      </c>
      <c r="E18" s="322">
        <v>2889</v>
      </c>
      <c r="F18" s="322">
        <v>100</v>
      </c>
      <c r="G18" s="322">
        <v>2500</v>
      </c>
      <c r="H18" s="322">
        <v>2500</v>
      </c>
      <c r="I18" s="322">
        <v>2500</v>
      </c>
      <c r="J18" s="288" t="s">
        <v>679</v>
      </c>
      <c r="K18" s="282" t="s">
        <v>720</v>
      </c>
    </row>
    <row r="19" spans="1:11" s="252" customFormat="1" ht="69" customHeight="1">
      <c r="A19" s="285">
        <v>9</v>
      </c>
      <c r="B19" s="320" t="s">
        <v>680</v>
      </c>
      <c r="C19" s="282">
        <v>2021</v>
      </c>
      <c r="D19" s="274" t="s">
        <v>681</v>
      </c>
      <c r="E19" s="322">
        <v>5981</v>
      </c>
      <c r="F19" s="322">
        <v>200</v>
      </c>
      <c r="G19" s="322">
        <v>2500</v>
      </c>
      <c r="H19" s="322">
        <v>2500</v>
      </c>
      <c r="I19" s="322">
        <v>2500</v>
      </c>
      <c r="J19" s="288" t="s">
        <v>682</v>
      </c>
      <c r="K19" s="282" t="s">
        <v>720</v>
      </c>
    </row>
    <row r="20" spans="1:11" s="252" customFormat="1" ht="47.25" customHeight="1">
      <c r="A20" s="285">
        <v>10</v>
      </c>
      <c r="B20" s="320" t="s">
        <v>700</v>
      </c>
      <c r="C20" s="282">
        <v>2021</v>
      </c>
      <c r="D20" s="274" t="s">
        <v>701</v>
      </c>
      <c r="E20" s="322">
        <v>8142</v>
      </c>
      <c r="F20" s="322">
        <v>3664</v>
      </c>
      <c r="G20" s="322">
        <v>1250</v>
      </c>
      <c r="H20" s="322">
        <v>1250</v>
      </c>
      <c r="I20" s="322">
        <v>1250</v>
      </c>
      <c r="J20" s="288" t="s">
        <v>702</v>
      </c>
      <c r="K20" s="282" t="s">
        <v>720</v>
      </c>
    </row>
    <row r="21" spans="1:11" s="252" customFormat="1" ht="47.25" customHeight="1">
      <c r="A21" s="285">
        <v>11</v>
      </c>
      <c r="B21" s="320" t="s">
        <v>703</v>
      </c>
      <c r="C21" s="282">
        <v>2021</v>
      </c>
      <c r="D21" s="274" t="s">
        <v>704</v>
      </c>
      <c r="E21" s="322">
        <v>8683</v>
      </c>
      <c r="F21" s="322">
        <v>3907</v>
      </c>
      <c r="G21" s="322">
        <v>1500</v>
      </c>
      <c r="H21" s="322">
        <v>1500</v>
      </c>
      <c r="I21" s="322">
        <v>1500</v>
      </c>
      <c r="J21" s="288" t="s">
        <v>705</v>
      </c>
      <c r="K21" s="282" t="s">
        <v>720</v>
      </c>
    </row>
    <row r="22" spans="1:11" s="252" customFormat="1" ht="33">
      <c r="A22" s="285">
        <v>12</v>
      </c>
      <c r="B22" s="320" t="s">
        <v>706</v>
      </c>
      <c r="C22" s="282">
        <v>2021</v>
      </c>
      <c r="D22" s="274" t="s">
        <v>707</v>
      </c>
      <c r="E22" s="322">
        <v>8200</v>
      </c>
      <c r="F22" s="322">
        <v>3800</v>
      </c>
      <c r="G22" s="322">
        <v>1000</v>
      </c>
      <c r="H22" s="322">
        <v>1000</v>
      </c>
      <c r="I22" s="322">
        <v>1000</v>
      </c>
      <c r="J22" s="288" t="s">
        <v>708</v>
      </c>
      <c r="K22" s="282" t="s">
        <v>720</v>
      </c>
    </row>
    <row r="23" spans="1:11" s="252" customFormat="1" ht="33">
      <c r="A23" s="285">
        <v>13</v>
      </c>
      <c r="B23" s="320" t="s">
        <v>694</v>
      </c>
      <c r="C23" s="282">
        <v>2020</v>
      </c>
      <c r="D23" s="274" t="s">
        <v>695</v>
      </c>
      <c r="E23" s="322">
        <v>2837</v>
      </c>
      <c r="F23" s="322">
        <v>2500</v>
      </c>
      <c r="G23" s="322">
        <v>1500</v>
      </c>
      <c r="H23" s="322">
        <v>1500</v>
      </c>
      <c r="I23" s="322">
        <v>1500</v>
      </c>
      <c r="J23" s="288" t="s">
        <v>696</v>
      </c>
      <c r="K23" s="282" t="s">
        <v>720</v>
      </c>
    </row>
    <row r="24" spans="1:11" s="252" customFormat="1" ht="33">
      <c r="A24" s="285">
        <v>14</v>
      </c>
      <c r="B24" s="320" t="s">
        <v>697</v>
      </c>
      <c r="C24" s="282">
        <v>2021</v>
      </c>
      <c r="D24" s="274" t="s">
        <v>698</v>
      </c>
      <c r="E24" s="322">
        <v>3374</v>
      </c>
      <c r="F24" s="322">
        <v>3000</v>
      </c>
      <c r="G24" s="322">
        <v>1500</v>
      </c>
      <c r="H24" s="322">
        <v>1500</v>
      </c>
      <c r="I24" s="322">
        <v>1500</v>
      </c>
      <c r="J24" s="288" t="s">
        <v>699</v>
      </c>
      <c r="K24" s="282" t="s">
        <v>720</v>
      </c>
    </row>
    <row r="25" spans="1:11" s="252" customFormat="1" ht="33">
      <c r="A25" s="329">
        <v>15</v>
      </c>
      <c r="B25" s="368" t="s">
        <v>683</v>
      </c>
      <c r="C25" s="304">
        <v>2021</v>
      </c>
      <c r="D25" s="283" t="s">
        <v>684</v>
      </c>
      <c r="E25" s="369">
        <v>12031</v>
      </c>
      <c r="F25" s="369">
        <v>500</v>
      </c>
      <c r="G25" s="369">
        <v>3850</v>
      </c>
      <c r="H25" s="369">
        <f>4350-500</f>
        <v>3850</v>
      </c>
      <c r="I25" s="369">
        <v>3850</v>
      </c>
      <c r="J25" s="335" t="s">
        <v>685</v>
      </c>
      <c r="K25" s="304" t="s">
        <v>720</v>
      </c>
    </row>
  </sheetData>
  <mergeCells count="15">
    <mergeCell ref="A2:K2"/>
    <mergeCell ref="A3:K3"/>
    <mergeCell ref="J4:K4"/>
    <mergeCell ref="A5:A9"/>
    <mergeCell ref="B5:B9"/>
    <mergeCell ref="C5:C9"/>
    <mergeCell ref="J5:J9"/>
    <mergeCell ref="K5:K9"/>
    <mergeCell ref="D6:D9"/>
    <mergeCell ref="E6:E9"/>
    <mergeCell ref="D5:E5"/>
    <mergeCell ref="F5:F9"/>
    <mergeCell ref="G5:G9"/>
    <mergeCell ref="H5:H9"/>
    <mergeCell ref="I5:I9"/>
  </mergeCells>
  <pageMargins left="0.28999999999999998" right="0.23" top="0.69" bottom="0.49" header="0.54" footer="0.47"/>
  <pageSetup paperSize="9" scale="9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5B8C7F3-14B1-47D3-9F98-C7F9D7242BC7}"/>
</file>

<file path=customXml/itemProps2.xml><?xml version="1.0" encoding="utf-8"?>
<ds:datastoreItem xmlns:ds="http://schemas.openxmlformats.org/officeDocument/2006/customXml" ds:itemID="{8584B804-D69F-46B6-8DE8-DB11A022F3B8}"/>
</file>

<file path=customXml/itemProps3.xml><?xml version="1.0" encoding="utf-8"?>
<ds:datastoreItem xmlns:ds="http://schemas.openxmlformats.org/officeDocument/2006/customXml" ds:itemID="{9600346E-F120-4537-A6FD-457E3C82206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18</vt:i4>
      </vt:variant>
    </vt:vector>
  </HeadingPairs>
  <TitlesOfParts>
    <vt:vector size="34" baseType="lpstr">
      <vt:lpstr>Co cau 21,7</vt:lpstr>
      <vt:lpstr>Biểu các dự án mới</vt:lpstr>
      <vt:lpstr>B2-TWTN</vt:lpstr>
      <vt:lpstr>B5-TĐ</vt:lpstr>
      <vt:lpstr>B6-ĐƯ</vt:lpstr>
      <vt:lpstr>B7.1QP</vt:lpstr>
      <vt:lpstr>B7.3-GD</vt:lpstr>
      <vt:lpstr>B7.4-YTE</vt:lpstr>
      <vt:lpstr>B7.5-VH</vt:lpstr>
      <vt:lpstr>B7.6-NN</vt:lpstr>
      <vt:lpstr>B7.7-GTVT</vt:lpstr>
      <vt:lpstr>B7.8-CCHT</vt:lpstr>
      <vt:lpstr>B7.9-QLNN</vt:lpstr>
      <vt:lpstr>B7.10-QH</vt:lpstr>
      <vt:lpstr>B8-dat</vt:lpstr>
      <vt:lpstr>B9-XS</vt:lpstr>
      <vt:lpstr>'B5-TĐ'!Print_Area</vt:lpstr>
      <vt:lpstr>'B6-ĐƯ'!Print_Area</vt:lpstr>
      <vt:lpstr>'B7.10-QH'!Print_Area</vt:lpstr>
      <vt:lpstr>'B7.3-GD'!Print_Area</vt:lpstr>
      <vt:lpstr>'B7.7-GTVT'!Print_Area</vt:lpstr>
      <vt:lpstr>'B7.8-CCHT'!Print_Area</vt:lpstr>
      <vt:lpstr>'B7.9-QLNN'!Print_Area</vt:lpstr>
      <vt:lpstr>'B8-dat'!Print_Area</vt:lpstr>
      <vt:lpstr>'B9-XS'!Print_Area</vt:lpstr>
      <vt:lpstr>'Biểu các dự án mới'!Print_Area</vt:lpstr>
      <vt:lpstr>'Co cau 21,7'!Print_Area</vt:lpstr>
      <vt:lpstr>'B5-TĐ'!Print_Titles</vt:lpstr>
      <vt:lpstr>'B7.3-GD'!Print_Titles</vt:lpstr>
      <vt:lpstr>'B7.7-GTVT'!Print_Titles</vt:lpstr>
      <vt:lpstr>'B8-dat'!Print_Titles</vt:lpstr>
      <vt:lpstr>'B9-XS'!Print_Titles</vt:lpstr>
      <vt:lpstr>'Biểu các dự án mới'!Print_Titles</vt:lpstr>
      <vt:lpstr>'Co cau 21,7'!Print_Titles</vt:lpstr>
    </vt:vector>
  </TitlesOfParts>
  <Company>SharingVN.Net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SONY</dc:creator>
  <cp:lastModifiedBy>SAODTM</cp:lastModifiedBy>
  <cp:lastPrinted>2021-12-29T02:07:26Z</cp:lastPrinted>
  <dcterms:created xsi:type="dcterms:W3CDTF">2017-10-20T08:19:20Z</dcterms:created>
  <dcterms:modified xsi:type="dcterms:W3CDTF">2022-01-21T08:30:52Z</dcterms:modified>
</cp:coreProperties>
</file>